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sa\Desktop\"/>
    </mc:Choice>
  </mc:AlternateContent>
  <xr:revisionPtr revIDLastSave="0" documentId="13_ncr:1_{988B9E4B-4144-4D54-BD00-E9AC6F5D1B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iniSystem" sheetId="5" r:id="rId1"/>
    <sheet name="Job" sheetId="7" r:id="rId2"/>
    <sheet name="Sheet1" sheetId="8" r:id="rId3"/>
    <sheet name="AuditTime (2)" sheetId="9" r:id="rId4"/>
    <sheet name="AuditTime" sheetId="6" r:id="rId5"/>
    <sheet name="AuditTime (3)" sheetId="10" r:id="rId6"/>
    <sheet name="Softdrink" sheetId="4" r:id="rId7"/>
    <sheet name="Sheet2" sheetId="2" r:id="rId8"/>
    <sheet name="Sheet3" sheetId="3" r:id="rId9"/>
  </sheets>
  <definedNames>
    <definedName name="_xlchart.v1.0" hidden="1">AuditTime!$A$2:$A$21</definedName>
    <definedName name="_xlchart.v1.1" hidden="1">AuditTime!$A$2:$A$21</definedName>
    <definedName name="audit_time" localSheetId="3">'AuditTime (2)'!$A$2:$A$21</definedName>
    <definedName name="audit_time" localSheetId="5">'AuditTime (3)'!$A$2:$A$21</definedName>
    <definedName name="audit_time">AuditTime!$A$2:$A$21</definedName>
    <definedName name="d">Softdrink!$A$2:$A$51</definedName>
    <definedName name="dd">'AuditTime (3)'!$A$2:$A$21</definedName>
  </definedNames>
  <calcPr calcId="191029"/>
  <pivotCaches>
    <pivotCache cacheId="0" r:id="rId10"/>
    <pivotCache cacheId="4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0" l="1"/>
  <c r="I26" i="10"/>
  <c r="I22" i="10"/>
  <c r="I23" i="10"/>
  <c r="I24" i="10"/>
  <c r="I25" i="10"/>
  <c r="I21" i="10"/>
  <c r="H22" i="10"/>
  <c r="H23" i="10"/>
  <c r="H24" i="10"/>
  <c r="H25" i="10"/>
  <c r="H21" i="10"/>
  <c r="G22" i="10"/>
  <c r="G23" i="10"/>
  <c r="G24" i="10"/>
  <c r="G25" i="10"/>
  <c r="G21" i="10"/>
  <c r="F21" i="10"/>
  <c r="E25" i="10"/>
  <c r="E24" i="10"/>
  <c r="E23" i="10"/>
  <c r="E22" i="10"/>
  <c r="E21" i="10"/>
  <c r="D21" i="10" a="1"/>
  <c r="D21" i="10" s="1"/>
  <c r="F15" i="10"/>
  <c r="H13" i="10"/>
  <c r="H9" i="10"/>
  <c r="H10" i="10"/>
  <c r="H11" i="10"/>
  <c r="H12" i="10"/>
  <c r="H8" i="10"/>
  <c r="G12" i="10"/>
  <c r="G11" i="10"/>
  <c r="G10" i="10"/>
  <c r="G9" i="10"/>
  <c r="G8" i="10"/>
  <c r="F8" i="10" a="1"/>
  <c r="F8" i="10" s="1"/>
  <c r="E5" i="10"/>
  <c r="E4" i="10"/>
  <c r="E3" i="10"/>
  <c r="I11" i="4"/>
  <c r="J5" i="4"/>
  <c r="J6" i="4"/>
  <c r="J7" i="4"/>
  <c r="J8" i="4"/>
  <c r="J4" i="4"/>
  <c r="X3" i="6"/>
  <c r="D7" i="9" a="1"/>
  <c r="D7" i="9" s="1"/>
  <c r="E4" i="9"/>
  <c r="E3" i="9"/>
  <c r="E2" i="9"/>
  <c r="E1" i="9"/>
  <c r="H18" i="6"/>
  <c r="F3" i="6"/>
  <c r="D16" i="6"/>
  <c r="H13" i="6"/>
  <c r="H17" i="6"/>
  <c r="H16" i="6"/>
  <c r="H15" i="6"/>
  <c r="H14" i="6"/>
  <c r="D13" i="6"/>
  <c r="D17" i="6"/>
  <c r="D15" i="6"/>
  <c r="D14" i="6"/>
  <c r="D9" i="6"/>
  <c r="D8" i="6"/>
  <c r="D10" i="6" s="1"/>
  <c r="D7" i="6"/>
  <c r="D6" i="6"/>
  <c r="D5" i="6"/>
  <c r="D4" i="6"/>
  <c r="D2" i="6"/>
  <c r="D3" i="6"/>
  <c r="F4" i="10"/>
  <c r="F5" i="10"/>
  <c r="F3" i="10"/>
  <c r="K9" i="4"/>
  <c r="K5" i="4"/>
  <c r="K6" i="4"/>
  <c r="K7" i="4"/>
  <c r="K8" i="4"/>
  <c r="K4" i="4"/>
  <c r="E17" i="6"/>
  <c r="I18" i="6"/>
  <c r="I16" i="6"/>
  <c r="E2" i="6"/>
  <c r="E6" i="6"/>
  <c r="I15" i="6"/>
  <c r="F4" i="9"/>
  <c r="E9" i="6"/>
  <c r="E13" i="6"/>
  <c r="E20" i="6"/>
  <c r="E7" i="6"/>
  <c r="E12" i="6"/>
  <c r="E5" i="6"/>
  <c r="E15" i="6"/>
  <c r="F2" i="9"/>
  <c r="I17" i="6"/>
  <c r="E8" i="6"/>
  <c r="E10" i="6"/>
  <c r="E14" i="6"/>
  <c r="I13" i="6"/>
  <c r="E4" i="6"/>
  <c r="E11" i="6"/>
  <c r="E16" i="6"/>
  <c r="F1" i="9"/>
  <c r="E3" i="6"/>
  <c r="F3" i="9"/>
  <c r="I14" i="6"/>
  <c r="L7" i="4" l="1"/>
  <c r="L4" i="4"/>
  <c r="L5" i="4"/>
  <c r="J9" i="4"/>
  <c r="D18" i="6"/>
  <c r="D19" i="6" s="1"/>
  <c r="D12" i="6"/>
  <c r="D11" i="6"/>
  <c r="L6" i="4" l="1"/>
  <c r="L8" i="4"/>
  <c r="D2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<sst xmlns="http://schemas.openxmlformats.org/spreadsheetml/2006/main" count="221" uniqueCount="108">
  <si>
    <t>Brand &amp; Model</t>
  </si>
  <si>
    <t>Price ($)</t>
  </si>
  <si>
    <t>Sound Quality</t>
  </si>
  <si>
    <t>CD Capacity</t>
  </si>
  <si>
    <t>FM Tuning</t>
  </si>
  <si>
    <t>Tape Decks</t>
  </si>
  <si>
    <t>Aiwa NSX-AJ800</t>
  </si>
  <si>
    <t>Good</t>
  </si>
  <si>
    <t>Fair</t>
  </si>
  <si>
    <t>JVC FS-SD1000</t>
  </si>
  <si>
    <t>Very Good</t>
  </si>
  <si>
    <t>JVC MX-G50</t>
  </si>
  <si>
    <t>Excellent</t>
  </si>
  <si>
    <t>Panasonic SC-PM11</t>
  </si>
  <si>
    <t>RCA RS 1283</t>
  </si>
  <si>
    <t>Poor</t>
  </si>
  <si>
    <t>Sharp CD-BA2600</t>
  </si>
  <si>
    <t>Sony CHC-CL1</t>
  </si>
  <si>
    <t>Sony MHC-NX1</t>
  </si>
  <si>
    <t>Yamaha GX-505</t>
  </si>
  <si>
    <t>Yamaha MCR-E100</t>
  </si>
  <si>
    <t>Observation</t>
  </si>
  <si>
    <t>Occupation</t>
  </si>
  <si>
    <t>Satisfaction Score</t>
  </si>
  <si>
    <t>Lawyer</t>
  </si>
  <si>
    <t>Chapter 2 No.48</t>
  </si>
  <si>
    <t>Physical Therapist</t>
  </si>
  <si>
    <t xml:space="preserve">A study of job satisfaction was conducted for four occupations. </t>
  </si>
  <si>
    <t>Systems Analyst</t>
  </si>
  <si>
    <t>Job satisfaction was measured using and 18-iten questionaire with each question receiving a response score of 1 to 5 with higher scores indicating greater satisfaction.</t>
  </si>
  <si>
    <t>the sume of the 18 scores provides the job satisfaction score for each individual in the sample.</t>
  </si>
  <si>
    <t>Cabinetmaker</t>
  </si>
  <si>
    <t>a. Provide a cresstabulation of occupation and job satisfaction score.</t>
  </si>
  <si>
    <t>b. what observations can you make concerning the level of job satisfaction for these occupations?</t>
  </si>
  <si>
    <t>audi_time</t>
  </si>
  <si>
    <t xml:space="preserve">class width </t>
  </si>
  <si>
    <t>max</t>
  </si>
  <si>
    <t>min</t>
  </si>
  <si>
    <t>bin</t>
  </si>
  <si>
    <t>freq</t>
  </si>
  <si>
    <t>YEAR-END AUDIT TIMES (IN DAYS)</t>
  </si>
  <si>
    <t>หาค่าเฉลี่ย</t>
  </si>
  <si>
    <t>ตั้งชื่อ cell</t>
  </si>
  <si>
    <t>หาสูงสุด</t>
  </si>
  <si>
    <t>หาค่าต้ำสุด</t>
  </si>
  <si>
    <t>เบ้ขวา</t>
  </si>
  <si>
    <t>median</t>
  </si>
  <si>
    <t>mode</t>
  </si>
  <si>
    <t>ความเบ้</t>
  </si>
  <si>
    <t>variance</t>
  </si>
  <si>
    <t>sd</t>
  </si>
  <si>
    <t>sd = sqrt(var)</t>
  </si>
  <si>
    <t>sd2</t>
  </si>
  <si>
    <t>var = sd^2</t>
  </si>
  <si>
    <t>var2</t>
  </si>
  <si>
    <t>var3</t>
  </si>
  <si>
    <t>q0</t>
  </si>
  <si>
    <t>q0 = min</t>
  </si>
  <si>
    <t>q1</t>
  </si>
  <si>
    <t>q1 = 25p</t>
  </si>
  <si>
    <t>q2</t>
  </si>
  <si>
    <t>q2 = 50p</t>
  </si>
  <si>
    <t>q3</t>
  </si>
  <si>
    <t>q3 = 75p</t>
  </si>
  <si>
    <t>q4</t>
  </si>
  <si>
    <t>q4 = max</t>
  </si>
  <si>
    <t>IQR</t>
  </si>
  <si>
    <t>iqr = q3-q1</t>
  </si>
  <si>
    <t>upper</t>
  </si>
  <si>
    <t>FORMULATEXT=E22(D19)</t>
  </si>
  <si>
    <t>1.5(IQR)+q3</t>
  </si>
  <si>
    <t>lower</t>
  </si>
  <si>
    <t>q1-1.5(IQR)</t>
  </si>
  <si>
    <t>12 lower</t>
  </si>
  <si>
    <t>Brand Purchased</t>
  </si>
  <si>
    <t>TABLE 2.1 DATA FROM A SAMPLE OF 50 SOFT DRINK PURCHASES</t>
  </si>
  <si>
    <t>Coke Classic</t>
  </si>
  <si>
    <t>Diet Coke</t>
  </si>
  <si>
    <t>Pepsi</t>
  </si>
  <si>
    <t>Dr. Pepper</t>
  </si>
  <si>
    <t>Sprite</t>
  </si>
  <si>
    <t>Row Labels</t>
  </si>
  <si>
    <t>(blank)</t>
  </si>
  <si>
    <t>Grand Total</t>
  </si>
  <si>
    <t>Sum of audi_time</t>
  </si>
  <si>
    <t>Copy</t>
  </si>
  <si>
    <t>หาค่า f</t>
  </si>
  <si>
    <t>sum</t>
  </si>
  <si>
    <t>f %</t>
  </si>
  <si>
    <t>หาค่าระหว่างชั้น</t>
  </si>
  <si>
    <t>f</t>
  </si>
  <si>
    <t>totol</t>
  </si>
  <si>
    <t>Count of audi_time</t>
  </si>
  <si>
    <t>10-14</t>
  </si>
  <si>
    <t>15-19</t>
  </si>
  <si>
    <t>20-24</t>
  </si>
  <si>
    <t>25-29</t>
  </si>
  <si>
    <t>30-34</t>
  </si>
  <si>
    <t>m</t>
  </si>
  <si>
    <t>fm</t>
  </si>
  <si>
    <t>n</t>
  </si>
  <si>
    <t>fm/n =</t>
  </si>
  <si>
    <t>หา s2</t>
  </si>
  <si>
    <t>ผลรวมของ f(M1-xb) ^2 / n-1</t>
  </si>
  <si>
    <t>x</t>
  </si>
  <si>
    <t>m-xb</t>
  </si>
  <si>
    <t>m-xb^2</t>
  </si>
  <si>
    <t>f(m-xb)^2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</si>
</sst>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</font>
    <font>
      <sz val="12"/>
      <name val="Times New Roman"/>
    </font>
    <font>
      <sz val="14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3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2" applyFont="1" applyAlignment="1">
      <alignment horizontal="center"/>
    </xf>
    <xf numFmtId="0" fontId="4" fillId="0" borderId="0" xfId="2"/>
    <xf numFmtId="0" fontId="4" fillId="0" borderId="0" xfId="2" applyAlignment="1">
      <alignment horizontal="center"/>
    </xf>
    <xf numFmtId="0" fontId="1" fillId="0" borderId="0" xfId="2" applyFont="1" applyAlignment="1">
      <alignment horizontal="center" wrapText="1"/>
    </xf>
    <xf numFmtId="0" fontId="4" fillId="0" borderId="0" xfId="2" applyAlignment="1">
      <alignment horizontal="center" wrapText="1"/>
    </xf>
    <xf numFmtId="0" fontId="2" fillId="0" borderId="0" xfId="2" applyFont="1" applyAlignment="1">
      <alignment horizontal="left"/>
    </xf>
    <xf numFmtId="0" fontId="4" fillId="0" borderId="0" xfId="2" applyAlignment="1">
      <alignment horizontal="lef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5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Normal" xfId="0" builtinId="0"/>
    <cellStyle name="Normal 2" xfId="1" xr:uid="{DD7A623A-9DC6-43EC-BA10-5A95DAA2F5CA}"/>
    <cellStyle name="Normal 2 2" xfId="3" xr:uid="{29C67BEE-5FCB-4285-BC71-99257CF3C735}"/>
    <cellStyle name="Normal 3" xfId="2" xr:uid="{2AFFB6DA-7A44-4230-A161-FEE64F4CC6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154636920384956E-2"/>
          <c:y val="0.27835374744823566"/>
          <c:w val="0.88665266841644796"/>
          <c:h val="0.570138524351122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AuditTime!$D$1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AuditTime!$C$2:$C$20</c:f>
              <c:strCache>
                <c:ptCount val="19"/>
                <c:pt idx="0">
                  <c:v>หาค่าเฉลี่ย</c:v>
                </c:pt>
                <c:pt idx="1">
                  <c:v>หาสูงสุด</c:v>
                </c:pt>
                <c:pt idx="2">
                  <c:v>หาค่าต้ำสุด</c:v>
                </c:pt>
                <c:pt idx="3">
                  <c:v>median</c:v>
                </c:pt>
                <c:pt idx="4">
                  <c:v>mode</c:v>
                </c:pt>
                <c:pt idx="5">
                  <c:v>ความเบ้</c:v>
                </c:pt>
                <c:pt idx="6">
                  <c:v>variance</c:v>
                </c:pt>
                <c:pt idx="7">
                  <c:v>sd</c:v>
                </c:pt>
                <c:pt idx="8">
                  <c:v>sd2</c:v>
                </c:pt>
                <c:pt idx="9">
                  <c:v>var2</c:v>
                </c:pt>
                <c:pt idx="10">
                  <c:v>var3</c:v>
                </c:pt>
                <c:pt idx="11">
                  <c:v>q0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  <c:pt idx="16">
                  <c:v>IQR</c:v>
                </c:pt>
                <c:pt idx="17">
                  <c:v>upper</c:v>
                </c:pt>
                <c:pt idx="18">
                  <c:v>lower</c:v>
                </c:pt>
              </c:strCache>
            </c:strRef>
          </c:cat>
          <c:val>
            <c:numRef>
              <c:f>AuditTime!$D$2:$D$20</c:f>
              <c:numCache>
                <c:formatCode>General</c:formatCode>
                <c:ptCount val="19"/>
                <c:pt idx="0">
                  <c:v>19.25</c:v>
                </c:pt>
                <c:pt idx="1">
                  <c:v>33</c:v>
                </c:pt>
                <c:pt idx="2">
                  <c:v>12</c:v>
                </c:pt>
                <c:pt idx="3">
                  <c:v>18</c:v>
                </c:pt>
                <c:pt idx="4">
                  <c:v>18</c:v>
                </c:pt>
                <c:pt idx="5">
                  <c:v>0.98775556372558437</c:v>
                </c:pt>
                <c:pt idx="6">
                  <c:v>29.565789473684209</c:v>
                </c:pt>
                <c:pt idx="7">
                  <c:v>5.4374432846406968</c:v>
                </c:pt>
                <c:pt idx="8">
                  <c:v>5.4374432846406968</c:v>
                </c:pt>
                <c:pt idx="9">
                  <c:v>29.565789473684209</c:v>
                </c:pt>
                <c:pt idx="10">
                  <c:v>29.565789473684209</c:v>
                </c:pt>
                <c:pt idx="11">
                  <c:v>12</c:v>
                </c:pt>
                <c:pt idx="12">
                  <c:v>15</c:v>
                </c:pt>
                <c:pt idx="13">
                  <c:v>18</c:v>
                </c:pt>
                <c:pt idx="14">
                  <c:v>22</c:v>
                </c:pt>
                <c:pt idx="15">
                  <c:v>33</c:v>
                </c:pt>
                <c:pt idx="16">
                  <c:v>7</c:v>
                </c:pt>
                <c:pt idx="17">
                  <c:v>32.5</c:v>
                </c:pt>
                <c:pt idx="18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9-45CB-9CC8-68698D397996}"/>
            </c:ext>
          </c:extLst>
        </c:ser>
        <c:ser>
          <c:idx val="4"/>
          <c:order val="4"/>
          <c:tx>
            <c:strRef>
              <c:f>AuditTime!$H$1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AuditTime!$C$2:$C$20</c:f>
              <c:strCache>
                <c:ptCount val="19"/>
                <c:pt idx="0">
                  <c:v>หาค่าเฉลี่ย</c:v>
                </c:pt>
                <c:pt idx="1">
                  <c:v>หาสูงสุด</c:v>
                </c:pt>
                <c:pt idx="2">
                  <c:v>หาค่าต้ำสุด</c:v>
                </c:pt>
                <c:pt idx="3">
                  <c:v>median</c:v>
                </c:pt>
                <c:pt idx="4">
                  <c:v>mode</c:v>
                </c:pt>
                <c:pt idx="5">
                  <c:v>ความเบ้</c:v>
                </c:pt>
                <c:pt idx="6">
                  <c:v>variance</c:v>
                </c:pt>
                <c:pt idx="7">
                  <c:v>sd</c:v>
                </c:pt>
                <c:pt idx="8">
                  <c:v>sd2</c:v>
                </c:pt>
                <c:pt idx="9">
                  <c:v>var2</c:v>
                </c:pt>
                <c:pt idx="10">
                  <c:v>var3</c:v>
                </c:pt>
                <c:pt idx="11">
                  <c:v>q0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  <c:pt idx="16">
                  <c:v>IQR</c:v>
                </c:pt>
                <c:pt idx="17">
                  <c:v>upper</c:v>
                </c:pt>
                <c:pt idx="18">
                  <c:v>lower</c:v>
                </c:pt>
              </c:strCache>
            </c:strRef>
          </c:cat>
          <c:val>
            <c:numRef>
              <c:f>AuditTime!$H$2:$H$20</c:f>
              <c:numCache>
                <c:formatCode>General</c:formatCode>
                <c:ptCount val="19"/>
                <c:pt idx="11">
                  <c:v>12</c:v>
                </c:pt>
                <c:pt idx="12">
                  <c:v>15</c:v>
                </c:pt>
                <c:pt idx="13">
                  <c:v>18</c:v>
                </c:pt>
                <c:pt idx="14">
                  <c:v>22</c:v>
                </c:pt>
                <c:pt idx="15">
                  <c:v>33</c:v>
                </c:pt>
                <c:pt idx="16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9-45CB-9CC8-68698D39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000431"/>
        <c:axId val="190101956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AuditTime!$E$1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AuditTime!$C$2:$C$20</c15:sqref>
                        </c15:formulaRef>
                      </c:ext>
                    </c:extLst>
                    <c:strCache>
                      <c:ptCount val="19"/>
                      <c:pt idx="0">
                        <c:v>หาค่าเฉลี่ย</c:v>
                      </c:pt>
                      <c:pt idx="1">
                        <c:v>หาสูงสุด</c:v>
                      </c:pt>
                      <c:pt idx="2">
                        <c:v>หาค่าต้ำสุด</c:v>
                      </c:pt>
                      <c:pt idx="3">
                        <c:v>median</c:v>
                      </c:pt>
                      <c:pt idx="4">
                        <c:v>mode</c:v>
                      </c:pt>
                      <c:pt idx="5">
                        <c:v>ความเบ้</c:v>
                      </c:pt>
                      <c:pt idx="6">
                        <c:v>variance</c:v>
                      </c:pt>
                      <c:pt idx="7">
                        <c:v>sd</c:v>
                      </c:pt>
                      <c:pt idx="8">
                        <c:v>sd2</c:v>
                      </c:pt>
                      <c:pt idx="9">
                        <c:v>var2</c:v>
                      </c:pt>
                      <c:pt idx="10">
                        <c:v>var3</c:v>
                      </c:pt>
                      <c:pt idx="11">
                        <c:v>q0</c:v>
                      </c:pt>
                      <c:pt idx="12">
                        <c:v>q1</c:v>
                      </c:pt>
                      <c:pt idx="13">
                        <c:v>q2</c:v>
                      </c:pt>
                      <c:pt idx="14">
                        <c:v>q3</c:v>
                      </c:pt>
                      <c:pt idx="15">
                        <c:v>q4</c:v>
                      </c:pt>
                      <c:pt idx="16">
                        <c:v>IQR</c:v>
                      </c:pt>
                      <c:pt idx="17">
                        <c:v>upper</c:v>
                      </c:pt>
                      <c:pt idx="18">
                        <c:v>lower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AuditTime!$E$2:$E$20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FB9-45CB-9CC8-68698D39799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AuditTime!$C$2:$C$20</c15:sqref>
                        </c15:formulaRef>
                      </c:ext>
                    </c:extLst>
                    <c:strCache>
                      <c:ptCount val="19"/>
                      <c:pt idx="0">
                        <c:v>หาค่าเฉลี่ย</c:v>
                      </c:pt>
                      <c:pt idx="1">
                        <c:v>หาสูงสุด</c:v>
                      </c:pt>
                      <c:pt idx="2">
                        <c:v>หาค่าต้ำสุด</c:v>
                      </c:pt>
                      <c:pt idx="3">
                        <c:v>median</c:v>
                      </c:pt>
                      <c:pt idx="4">
                        <c:v>mode</c:v>
                      </c:pt>
                      <c:pt idx="5">
                        <c:v>ความเบ้</c:v>
                      </c:pt>
                      <c:pt idx="6">
                        <c:v>variance</c:v>
                      </c:pt>
                      <c:pt idx="7">
                        <c:v>sd</c:v>
                      </c:pt>
                      <c:pt idx="8">
                        <c:v>sd2</c:v>
                      </c:pt>
                      <c:pt idx="9">
                        <c:v>var2</c:v>
                      </c:pt>
                      <c:pt idx="10">
                        <c:v>var3</c:v>
                      </c:pt>
                      <c:pt idx="11">
                        <c:v>q0</c:v>
                      </c:pt>
                      <c:pt idx="12">
                        <c:v>q1</c:v>
                      </c:pt>
                      <c:pt idx="13">
                        <c:v>q2</c:v>
                      </c:pt>
                      <c:pt idx="14">
                        <c:v>q3</c:v>
                      </c:pt>
                      <c:pt idx="15">
                        <c:v>q4</c:v>
                      </c:pt>
                      <c:pt idx="16">
                        <c:v>IQR</c:v>
                      </c:pt>
                      <c:pt idx="17">
                        <c:v>upper</c:v>
                      </c:pt>
                      <c:pt idx="18">
                        <c:v>lower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AuditTime!$F$2:$F$20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1">
                        <c:v>33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FB9-45CB-9CC8-68698D39799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AuditTime!$C$2:$C$20</c15:sqref>
                        </c15:formulaRef>
                      </c:ext>
                    </c:extLst>
                    <c:strCache>
                      <c:ptCount val="19"/>
                      <c:pt idx="0">
                        <c:v>หาค่าเฉลี่ย</c:v>
                      </c:pt>
                      <c:pt idx="1">
                        <c:v>หาสูงสุด</c:v>
                      </c:pt>
                      <c:pt idx="2">
                        <c:v>หาค่าต้ำสุด</c:v>
                      </c:pt>
                      <c:pt idx="3">
                        <c:v>median</c:v>
                      </c:pt>
                      <c:pt idx="4">
                        <c:v>mode</c:v>
                      </c:pt>
                      <c:pt idx="5">
                        <c:v>ความเบ้</c:v>
                      </c:pt>
                      <c:pt idx="6">
                        <c:v>variance</c:v>
                      </c:pt>
                      <c:pt idx="7">
                        <c:v>sd</c:v>
                      </c:pt>
                      <c:pt idx="8">
                        <c:v>sd2</c:v>
                      </c:pt>
                      <c:pt idx="9">
                        <c:v>var2</c:v>
                      </c:pt>
                      <c:pt idx="10">
                        <c:v>var3</c:v>
                      </c:pt>
                      <c:pt idx="11">
                        <c:v>q0</c:v>
                      </c:pt>
                      <c:pt idx="12">
                        <c:v>q1</c:v>
                      </c:pt>
                      <c:pt idx="13">
                        <c:v>q2</c:v>
                      </c:pt>
                      <c:pt idx="14">
                        <c:v>q3</c:v>
                      </c:pt>
                      <c:pt idx="15">
                        <c:v>q4</c:v>
                      </c:pt>
                      <c:pt idx="16">
                        <c:v>IQR</c:v>
                      </c:pt>
                      <c:pt idx="17">
                        <c:v>upper</c:v>
                      </c:pt>
                      <c:pt idx="18">
                        <c:v>lower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AuditTime!$G$2:$G$20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FB9-45CB-9CC8-68698D39799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AuditTime!$C$2:$C$20</c15:sqref>
                        </c15:formulaRef>
                      </c:ext>
                    </c:extLst>
                    <c:strCache>
                      <c:ptCount val="19"/>
                      <c:pt idx="0">
                        <c:v>หาค่าเฉลี่ย</c:v>
                      </c:pt>
                      <c:pt idx="1">
                        <c:v>หาสูงสุด</c:v>
                      </c:pt>
                      <c:pt idx="2">
                        <c:v>หาค่าต้ำสุด</c:v>
                      </c:pt>
                      <c:pt idx="3">
                        <c:v>median</c:v>
                      </c:pt>
                      <c:pt idx="4">
                        <c:v>mode</c:v>
                      </c:pt>
                      <c:pt idx="5">
                        <c:v>ความเบ้</c:v>
                      </c:pt>
                      <c:pt idx="6">
                        <c:v>variance</c:v>
                      </c:pt>
                      <c:pt idx="7">
                        <c:v>sd</c:v>
                      </c:pt>
                      <c:pt idx="8">
                        <c:v>sd2</c:v>
                      </c:pt>
                      <c:pt idx="9">
                        <c:v>var2</c:v>
                      </c:pt>
                      <c:pt idx="10">
                        <c:v>var3</c:v>
                      </c:pt>
                      <c:pt idx="11">
                        <c:v>q0</c:v>
                      </c:pt>
                      <c:pt idx="12">
                        <c:v>q1</c:v>
                      </c:pt>
                      <c:pt idx="13">
                        <c:v>q2</c:v>
                      </c:pt>
                      <c:pt idx="14">
                        <c:v>q3</c:v>
                      </c:pt>
                      <c:pt idx="15">
                        <c:v>q4</c:v>
                      </c:pt>
                      <c:pt idx="16">
                        <c:v>IQR</c:v>
                      </c:pt>
                      <c:pt idx="17">
                        <c:v>upper</c:v>
                      </c:pt>
                      <c:pt idx="18">
                        <c:v>lower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AuditTime!$I$2:$I$20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FB9-45CB-9CC8-68698D397996}"/>
                  </c:ext>
                </c:extLst>
              </c15:ser>
            </c15:filteredBarSeries>
          </c:ext>
        </c:extLst>
      </c:barChart>
      <c:catAx>
        <c:axId val="190100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19567"/>
        <c:crosses val="autoZero"/>
        <c:auto val="1"/>
        <c:lblAlgn val="ctr"/>
        <c:lblOffset val="100"/>
        <c:noMultiLvlLbl val="0"/>
      </c:catAx>
      <c:valAx>
        <c:axId val="19010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[INT214 Wks1 Descriptive.xlsx]AuditTime (3)!PivotTable16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'AuditTime (3)'!$S$6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'AuditTime (3)'!$R$7:$R$12</c:f>
              <c:strCache>
                <c:ptCount val="5"/>
                <c:pt idx="0">
                  <c:v>10-14</c:v>
                </c:pt>
                <c:pt idx="1">
                  <c:v>15-19</c:v>
                </c:pt>
                <c:pt idx="2">
                  <c:v>20-24</c:v>
                </c:pt>
                <c:pt idx="3">
                  <c:v>25-29</c:v>
                </c:pt>
                <c:pt idx="4">
                  <c:v>30-34</c:v>
                </c:pt>
              </c:strCache>
            </c:strRef>
          </c:cat>
          <c:val>
            <c:numRef>
              <c:f>'AuditTime (3)'!$S$7:$S$12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4-4888-8A5A-9E1AA56F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overlap val="-17"/>
        <c:axId val="1106485792"/>
        <c:axId val="1106479552"/>
      </c:barChart>
      <c:catAx>
        <c:axId val="11064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479552"/>
        <c:crosses val="autoZero"/>
        <c:auto val="1"/>
        <c:lblAlgn val="ctr"/>
        <c:lblOffset val="100"/>
        <c:noMultiLvlLbl val="0"/>
      </c:catAx>
      <c:valAx>
        <c:axId val="11064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4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Softdrink!$H$3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Softdrink!$F$4:$F$8</c:f>
              <c:strCache>
                <c:ptCount val="5"/>
                <c:pt idx="0">
                  <c:v>Coke Classic</c:v>
                </c:pt>
                <c:pt idx="1">
                  <c:v>Diet Coke</c:v>
                </c:pt>
                <c:pt idx="2">
                  <c:v>Pepsi</c:v>
                </c:pt>
                <c:pt idx="3">
                  <c:v>Dr. Pepper</c:v>
                </c:pt>
                <c:pt idx="4">
                  <c:v>Sprite</c:v>
                </c:pt>
              </c:strCache>
            </c:strRef>
          </c:cat>
          <c:val>
            <c:numRef>
              <c:f>Softdrink!$H$4:$H$8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FCBC-4F39-A07C-E214D9FE094E}"/>
            </c:ext>
          </c:extLst>
        </c:ser>
        <c:ser>
          <c:idx val="3"/>
          <c:order val="3"/>
          <c:tx>
            <c:strRef>
              <c:f>Softdrink!$J$3</c:f>
              <c:strCache>
                <c:ptCount val="1"/>
                <c:pt idx="0">
                  <c:v>หาค่า 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Softdrink!$F$4:$F$8</c:f>
              <c:strCache>
                <c:ptCount val="5"/>
                <c:pt idx="0">
                  <c:v>Coke Classic</c:v>
                </c:pt>
                <c:pt idx="1">
                  <c:v>Diet Coke</c:v>
                </c:pt>
                <c:pt idx="2">
                  <c:v>Pepsi</c:v>
                </c:pt>
                <c:pt idx="3">
                  <c:v>Dr. Pepper</c:v>
                </c:pt>
                <c:pt idx="4">
                  <c:v>Sprite</c:v>
                </c:pt>
              </c:strCache>
            </c:strRef>
          </c:cat>
          <c:val>
            <c:numRef>
              <c:f>Softdrink!$J$4:$J$8</c:f>
              <c:numCache>
                <c:formatCode>General</c:formatCode>
                <c:ptCount val="5"/>
                <c:pt idx="0">
                  <c:v>19</c:v>
                </c:pt>
                <c:pt idx="1">
                  <c:v>8</c:v>
                </c:pt>
                <c:pt idx="2">
                  <c:v>13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BC-4F39-A07C-E214D9FE094E}"/>
            </c:ext>
          </c:extLst>
        </c:ser>
        <c:ser>
          <c:idx val="4"/>
          <c:order val="4"/>
          <c:tx>
            <c:strRef>
              <c:f>Softdrink!$K$3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Softdrink!$F$4:$F$8</c:f>
              <c:strCache>
                <c:ptCount val="5"/>
                <c:pt idx="0">
                  <c:v>Coke Classic</c:v>
                </c:pt>
                <c:pt idx="1">
                  <c:v>Diet Coke</c:v>
                </c:pt>
                <c:pt idx="2">
                  <c:v>Pepsi</c:v>
                </c:pt>
                <c:pt idx="3">
                  <c:v>Dr. Pepper</c:v>
                </c:pt>
                <c:pt idx="4">
                  <c:v>Sprite</c:v>
                </c:pt>
              </c:strCache>
            </c:strRef>
          </c:cat>
          <c:val>
            <c:numRef>
              <c:f>Softdrink!$K$4:$K$8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BC-4F39-A07C-E214D9FE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565360"/>
        <c:axId val="1161565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Softdrink!$G$3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Softdrink!$F$4:$F$8</c15:sqref>
                        </c15:formulaRef>
                      </c:ext>
                    </c:extLst>
                    <c:strCache>
                      <c:ptCount val="5"/>
                      <c:pt idx="0">
                        <c:v>Coke Classic</c:v>
                      </c:pt>
                      <c:pt idx="1">
                        <c:v>Diet Coke</c:v>
                      </c:pt>
                      <c:pt idx="2">
                        <c:v>Pepsi</c:v>
                      </c:pt>
                      <c:pt idx="3">
                        <c:v>Dr. Pepper</c:v>
                      </c:pt>
                      <c:pt idx="4">
                        <c:v>Sprite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Softdrink!$G$4:$G$8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CBC-4F39-A07C-E214D9FE09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Softdrink!$I$3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Softdrink!$F$4:$F$8</c15:sqref>
                        </c15:formulaRef>
                      </c:ext>
                    </c:extLst>
                    <c:strCache>
                      <c:ptCount val="5"/>
                      <c:pt idx="0">
                        <c:v>Coke Classic</c:v>
                      </c:pt>
                      <c:pt idx="1">
                        <c:v>Diet Coke</c:v>
                      </c:pt>
                      <c:pt idx="2">
                        <c:v>Pepsi</c:v>
                      </c:pt>
                      <c:pt idx="3">
                        <c:v>Dr. Pepper</c:v>
                      </c:pt>
                      <c:pt idx="4">
                        <c:v>Sprite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Softdrink!$I$4:$I$8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CBC-4F39-A07C-E214D9FE094E}"/>
                  </c:ext>
                </c:extLst>
              </c15:ser>
            </c15:filteredBarSeries>
          </c:ext>
        </c:extLst>
      </c:barChart>
      <c:catAx>
        <c:axId val="116156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565776"/>
        <c:crosses val="autoZero"/>
        <c:auto val="1"/>
        <c:lblAlgn val="ctr"/>
        <c:lblOffset val="100"/>
        <c:noMultiLvlLbl val="0"/>
      </c:catAx>
      <c:valAx>
        <c:axId val="11615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56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B4AF8B3-DC00-3140-B79C-A8D2DC3D97D9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EDDF569-CCD7-4D07-9251-731A1EF23133}">
          <cx:dataId val="0"/>
          <cx:layoutPr>
            <cx:binning intervalClosed="r"/>
          </cx:layoutPr>
          <cx:axisId val="1"/>
        </cx:series>
        <cx:series layoutId="paretoLine" ownerIdx="0" uniqueId="{78357724-BE35-4ECA-9170-0BA23526381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17780</xdr:colOff>
      <xdr:row>18</xdr:row>
      <xdr:rowOff>182880</xdr:rowOff>
    </xdr:from>
    <xdr:to>
      <xdr:col>20</xdr:col>
      <xdr:colOff>436880</xdr:colOff>
      <xdr:row>32</xdr:row>
      <xdr:rowOff>81280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แผนภูมิ 4">
              <a:extLst>
                <a:ext uri="{FF2B5EF4-FFF2-40B4-BE49-F238E27FC236}">
                  <a16:creationId xmlns:a16="http://schemas.microsoft.com/office/drawing/2014/main" id="{FE5C4D32-FA29-0C42-83DC-A909B8D08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2040" y="3749040"/>
              <a:ext cx="1104900" cy="267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681990</xdr:colOff>
      <xdr:row>2</xdr:row>
      <xdr:rowOff>133350</xdr:rowOff>
    </xdr:from>
    <xdr:to>
      <xdr:col>20</xdr:col>
      <xdr:colOff>476250</xdr:colOff>
      <xdr:row>16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0ABB43-903E-40DB-BD50-28AEDDBFEC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5190" y="529590"/>
              <a:ext cx="13411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270934</xdr:colOff>
      <xdr:row>25</xdr:row>
      <xdr:rowOff>177800</xdr:rowOff>
    </xdr:from>
    <xdr:to>
      <xdr:col>7</xdr:col>
      <xdr:colOff>609600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97CF1-EC37-4E3F-B8C5-4E3FD00B5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13</xdr:row>
      <xdr:rowOff>95250</xdr:rowOff>
    </xdr:from>
    <xdr:to>
      <xdr:col>22</xdr:col>
      <xdr:colOff>182880</xdr:colOff>
      <xdr:row>27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82831-B05B-4FE7-ACA8-CC3F6AD10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582930</xdr:colOff>
      <xdr:row>11</xdr:row>
      <xdr:rowOff>11430</xdr:rowOff>
    </xdr:from>
    <xdr:to>
      <xdr:col>7</xdr:col>
      <xdr:colOff>308610</xdr:colOff>
      <xdr:row>24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95DE73-72C3-4F5E-BD55-4B8CE28B0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428.491384490742" createdVersion="6" refreshedVersion="6" minRefreshableVersion="3" recordCount="29" xr:uid="{8A5728A1-C134-4C41-AC35-D0203B2779BF}">
  <cacheSource type="worksheet">
    <worksheetSource ref="A1:A1048576" sheet="AuditTime"/>
  </cacheSource>
  <cacheFields count="1">
    <cacheField name="audi_time" numFmtId="0">
      <sharedItems containsString="0" containsBlank="1" containsNumber="1" containsInteger="1" minValue="12" maxValue="33" count="16">
        <n v="12"/>
        <n v="15"/>
        <n v="20"/>
        <n v="22"/>
        <n v="14"/>
        <n v="27"/>
        <n v="21"/>
        <n v="18"/>
        <n v="19"/>
        <n v="33"/>
        <n v="16"/>
        <n v="17"/>
        <n v="23"/>
        <n v="28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Asic" refreshedDate="44471.985740393517" createdVersion="7" refreshedVersion="7" minRefreshableVersion="3" recordCount="20" xr:uid="{F042C53C-D933-44FB-98C4-78741A58CC2F}">
  <cacheSource type="worksheet">
    <worksheetSource ref="A1:A21" sheet="AuditTime (3)"/>
  </cacheSource>
  <cacheFields count="1">
    <cacheField name="audi_time" numFmtId="0">
      <sharedItems containsSemiMixedTypes="0" containsString="0" containsNumber="1" containsInteger="1" minValue="12" maxValue="33" count="15">
        <n v="12"/>
        <n v="15"/>
        <n v="20"/>
        <n v="22"/>
        <n v="14"/>
        <n v="27"/>
        <n v="21"/>
        <n v="18"/>
        <n v="19"/>
        <n v="33"/>
        <n v="16"/>
        <n v="17"/>
        <n v="23"/>
        <n v="28"/>
        <n v="13"/>
      </sharedItems>
      <fieldGroup base="0">
        <rangePr autoStart="0" autoEnd="0" startNum="10" endNum="34" groupInterval="5"/>
        <groupItems count="7">
          <s v="&lt;10"/>
          <s v="10-14"/>
          <s v="15-19"/>
          <s v="20-24"/>
          <s v="25-29"/>
          <s v="30-34"/>
          <s v="&gt;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1"/>
  </r>
  <r>
    <x v="2"/>
  </r>
  <r>
    <x v="3"/>
  </r>
  <r>
    <x v="4"/>
  </r>
  <r>
    <x v="4"/>
  </r>
  <r>
    <x v="1"/>
  </r>
  <r>
    <x v="5"/>
  </r>
  <r>
    <x v="6"/>
  </r>
  <r>
    <x v="7"/>
  </r>
  <r>
    <x v="8"/>
  </r>
  <r>
    <x v="7"/>
  </r>
  <r>
    <x v="3"/>
  </r>
  <r>
    <x v="9"/>
  </r>
  <r>
    <x v="10"/>
  </r>
  <r>
    <x v="7"/>
  </r>
  <r>
    <x v="11"/>
  </r>
  <r>
    <x v="12"/>
  </r>
  <r>
    <x v="13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3"/>
  </r>
  <r>
    <x v="4"/>
  </r>
  <r>
    <x v="4"/>
  </r>
  <r>
    <x v="1"/>
  </r>
  <r>
    <x v="5"/>
  </r>
  <r>
    <x v="6"/>
  </r>
  <r>
    <x v="7"/>
  </r>
  <r>
    <x v="8"/>
  </r>
  <r>
    <x v="7"/>
  </r>
  <r>
    <x v="3"/>
  </r>
  <r>
    <x v="9"/>
  </r>
  <r>
    <x v="10"/>
  </r>
  <r>
    <x v="7"/>
  </r>
  <r>
    <x v="11"/>
  </r>
  <r>
    <x v="12"/>
  </r>
  <r>
    <x v="13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48C56-2980-4B84-823C-736E35128CC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C39" firstHeaderRow="1" firstDataRow="1" firstDataCol="1"/>
  <pivotFields count="1">
    <pivotField axis="axisRow" dataField="1" showAll="0">
      <items count="17">
        <item x="0"/>
        <item x="14"/>
        <item x="4"/>
        <item x="1"/>
        <item x="10"/>
        <item x="11"/>
        <item x="7"/>
        <item x="8"/>
        <item x="2"/>
        <item x="6"/>
        <item x="3"/>
        <item x="12"/>
        <item x="5"/>
        <item x="13"/>
        <item x="9"/>
        <item x="15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audi_tim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85A69-A6D7-4C0E-8079-651FDFAAF413}" name="PivotTable16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R6:S12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udi_ti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CA9B-CBF2-4098-9B62-862A05B45D9D}">
  <dimension ref="A1:F11"/>
  <sheetViews>
    <sheetView workbookViewId="0">
      <selection activeCell="E22" sqref="E22"/>
    </sheetView>
  </sheetViews>
  <sheetFormatPr defaultColWidth="9" defaultRowHeight="13.2" x14ac:dyDescent="0.25"/>
  <cols>
    <col min="1" max="1" width="17.5" style="4" bestFit="1" customWidth="1"/>
    <col min="2" max="2" width="7.69921875" style="4" customWidth="1"/>
    <col min="3" max="3" width="9.5" style="4" bestFit="1" customWidth="1"/>
    <col min="4" max="4" width="9.69921875" style="4" customWidth="1"/>
    <col min="5" max="5" width="9.5" style="4" bestFit="1" customWidth="1"/>
    <col min="6" max="16384" width="9" style="4"/>
  </cols>
  <sheetData>
    <row r="1" spans="1:6" ht="39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x14ac:dyDescent="0.3">
      <c r="A2" s="5" t="s">
        <v>6</v>
      </c>
      <c r="B2" s="6">
        <v>250</v>
      </c>
      <c r="C2" s="5" t="s">
        <v>7</v>
      </c>
      <c r="D2" s="6">
        <v>3</v>
      </c>
      <c r="E2" s="5" t="s">
        <v>8</v>
      </c>
      <c r="F2" s="6">
        <v>2</v>
      </c>
    </row>
    <row r="3" spans="1:6" ht="15.6" x14ac:dyDescent="0.3">
      <c r="A3" s="5" t="s">
        <v>9</v>
      </c>
      <c r="B3" s="6">
        <v>500</v>
      </c>
      <c r="C3" s="5" t="s">
        <v>7</v>
      </c>
      <c r="D3" s="6">
        <v>1</v>
      </c>
      <c r="E3" s="5" t="s">
        <v>10</v>
      </c>
      <c r="F3" s="6">
        <v>0</v>
      </c>
    </row>
    <row r="4" spans="1:6" ht="15.6" x14ac:dyDescent="0.3">
      <c r="A4" s="5" t="s">
        <v>11</v>
      </c>
      <c r="B4" s="6">
        <v>200</v>
      </c>
      <c r="C4" s="5" t="s">
        <v>10</v>
      </c>
      <c r="D4" s="6">
        <v>3</v>
      </c>
      <c r="E4" s="5" t="s">
        <v>12</v>
      </c>
      <c r="F4" s="6">
        <v>2</v>
      </c>
    </row>
    <row r="5" spans="1:6" ht="15.6" x14ac:dyDescent="0.3">
      <c r="A5" s="5" t="s">
        <v>13</v>
      </c>
      <c r="B5" s="6">
        <v>170</v>
      </c>
      <c r="C5" s="5" t="s">
        <v>8</v>
      </c>
      <c r="D5" s="6">
        <v>5</v>
      </c>
      <c r="E5" s="5" t="s">
        <v>10</v>
      </c>
      <c r="F5" s="6">
        <v>1</v>
      </c>
    </row>
    <row r="6" spans="1:6" ht="15.6" x14ac:dyDescent="0.3">
      <c r="A6" s="5" t="s">
        <v>14</v>
      </c>
      <c r="B6" s="6">
        <v>170</v>
      </c>
      <c r="C6" s="5" t="s">
        <v>7</v>
      </c>
      <c r="D6" s="6">
        <v>3</v>
      </c>
      <c r="E6" s="5" t="s">
        <v>15</v>
      </c>
      <c r="F6" s="6">
        <v>0</v>
      </c>
    </row>
    <row r="7" spans="1:6" ht="15.6" x14ac:dyDescent="0.3">
      <c r="A7" s="5" t="s">
        <v>16</v>
      </c>
      <c r="B7" s="6">
        <v>150</v>
      </c>
      <c r="C7" s="5" t="s">
        <v>7</v>
      </c>
      <c r="D7" s="6">
        <v>3</v>
      </c>
      <c r="E7" s="5" t="s">
        <v>7</v>
      </c>
      <c r="F7" s="6">
        <v>2</v>
      </c>
    </row>
    <row r="8" spans="1:6" ht="15.6" x14ac:dyDescent="0.3">
      <c r="A8" s="5" t="s">
        <v>17</v>
      </c>
      <c r="B8" s="6">
        <v>300</v>
      </c>
      <c r="C8" s="5" t="s">
        <v>10</v>
      </c>
      <c r="D8" s="6">
        <v>3</v>
      </c>
      <c r="E8" s="5" t="s">
        <v>10</v>
      </c>
      <c r="F8" s="6">
        <v>1</v>
      </c>
    </row>
    <row r="9" spans="1:6" ht="15.6" x14ac:dyDescent="0.3">
      <c r="A9" s="5" t="s">
        <v>18</v>
      </c>
      <c r="B9" s="6">
        <v>500</v>
      </c>
      <c r="C9" s="5" t="s">
        <v>7</v>
      </c>
      <c r="D9" s="6">
        <v>5</v>
      </c>
      <c r="E9" s="5" t="s">
        <v>12</v>
      </c>
      <c r="F9" s="6">
        <v>2</v>
      </c>
    </row>
    <row r="10" spans="1:6" ht="15.6" x14ac:dyDescent="0.3">
      <c r="A10" s="5" t="s">
        <v>19</v>
      </c>
      <c r="B10" s="6">
        <v>400</v>
      </c>
      <c r="C10" s="5" t="s">
        <v>10</v>
      </c>
      <c r="D10" s="6">
        <v>3</v>
      </c>
      <c r="E10" s="5" t="s">
        <v>12</v>
      </c>
      <c r="F10" s="6">
        <v>1</v>
      </c>
    </row>
    <row r="11" spans="1:6" ht="15.6" x14ac:dyDescent="0.3">
      <c r="A11" s="5" t="s">
        <v>20</v>
      </c>
      <c r="B11" s="6">
        <v>500</v>
      </c>
      <c r="C11" s="5" t="s">
        <v>10</v>
      </c>
      <c r="D11" s="6">
        <v>1</v>
      </c>
      <c r="E11" s="5" t="s">
        <v>12</v>
      </c>
      <c r="F11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F406-CD91-4E1D-8FDD-F725188C750C}">
  <dimension ref="A1:R41"/>
  <sheetViews>
    <sheetView zoomScale="75" workbookViewId="0">
      <selection activeCell="F16" sqref="F16"/>
    </sheetView>
  </sheetViews>
  <sheetFormatPr defaultColWidth="9" defaultRowHeight="15.6" x14ac:dyDescent="0.3"/>
  <cols>
    <col min="1" max="1" width="11.19921875" style="8" bestFit="1" customWidth="1"/>
    <col min="2" max="2" width="17" style="8" customWidth="1"/>
    <col min="3" max="3" width="10.69921875" style="8" customWidth="1"/>
    <col min="4" max="4" width="14.69921875" style="8" bestFit="1" customWidth="1"/>
    <col min="5" max="5" width="10.69921875" style="13" customWidth="1"/>
    <col min="6" max="6" width="14.69921875" style="8" bestFit="1" customWidth="1"/>
    <col min="7" max="7" width="10.69921875" style="8" customWidth="1"/>
    <col min="8" max="8" width="14.69921875" style="8" bestFit="1" customWidth="1"/>
    <col min="9" max="9" width="10.19921875" style="8" customWidth="1"/>
    <col min="10" max="16384" width="9" style="8"/>
  </cols>
  <sheetData>
    <row r="1" spans="1:18" s="11" customFormat="1" ht="31.2" x14ac:dyDescent="0.3">
      <c r="A1" s="10" t="s">
        <v>21</v>
      </c>
      <c r="B1" s="10" t="s">
        <v>22</v>
      </c>
      <c r="C1" s="10" t="s">
        <v>23</v>
      </c>
      <c r="D1" s="10"/>
      <c r="E1" s="13"/>
      <c r="F1" s="8"/>
      <c r="G1" s="9"/>
      <c r="H1" s="12"/>
      <c r="I1" s="9"/>
      <c r="J1" s="8"/>
      <c r="K1" s="8"/>
      <c r="L1" s="8"/>
      <c r="M1" s="8"/>
    </row>
    <row r="2" spans="1:18" ht="18" x14ac:dyDescent="0.35">
      <c r="A2" s="9">
        <v>1</v>
      </c>
      <c r="B2" s="12" t="s">
        <v>24</v>
      </c>
      <c r="C2" s="9">
        <v>42</v>
      </c>
      <c r="E2" s="14"/>
      <c r="F2" s="14" t="s">
        <v>25</v>
      </c>
      <c r="G2" s="14"/>
      <c r="H2" s="14"/>
      <c r="I2" s="15"/>
      <c r="J2" s="16"/>
      <c r="K2" s="16"/>
      <c r="L2" s="16"/>
      <c r="M2" s="16"/>
      <c r="N2" s="16"/>
      <c r="O2" s="16"/>
      <c r="P2" s="16"/>
      <c r="Q2" s="16"/>
      <c r="R2" s="16"/>
    </row>
    <row r="3" spans="1:18" ht="18" x14ac:dyDescent="0.35">
      <c r="A3" s="9">
        <v>2</v>
      </c>
      <c r="B3" s="12" t="s">
        <v>26</v>
      </c>
      <c r="C3" s="9">
        <v>86</v>
      </c>
      <c r="E3" s="14"/>
      <c r="F3" s="14"/>
      <c r="G3" s="14"/>
      <c r="H3" s="14"/>
      <c r="I3" s="15"/>
      <c r="J3" s="16"/>
      <c r="K3" s="16"/>
      <c r="L3" s="16"/>
      <c r="M3" s="16"/>
      <c r="N3" s="16"/>
      <c r="O3" s="16"/>
      <c r="P3" s="16"/>
      <c r="Q3" s="16"/>
      <c r="R3" s="16"/>
    </row>
    <row r="4" spans="1:18" ht="18" x14ac:dyDescent="0.35">
      <c r="A4" s="9">
        <v>3</v>
      </c>
      <c r="B4" s="12" t="s">
        <v>24</v>
      </c>
      <c r="C4" s="9">
        <v>42</v>
      </c>
      <c r="E4" s="14"/>
      <c r="F4" s="14"/>
      <c r="G4" s="15" t="s">
        <v>27</v>
      </c>
      <c r="H4" s="14"/>
      <c r="I4" s="15"/>
      <c r="J4" s="16"/>
      <c r="K4" s="16"/>
      <c r="L4" s="16"/>
      <c r="M4" s="16"/>
      <c r="N4" s="16"/>
      <c r="O4" s="16"/>
      <c r="P4" s="16"/>
      <c r="Q4" s="16"/>
      <c r="R4" s="16"/>
    </row>
    <row r="5" spans="1:18" ht="18" x14ac:dyDescent="0.35">
      <c r="A5" s="9">
        <v>4</v>
      </c>
      <c r="B5" s="12" t="s">
        <v>28</v>
      </c>
      <c r="C5" s="9">
        <v>55</v>
      </c>
      <c r="E5" s="14"/>
      <c r="F5" s="14" t="s">
        <v>29</v>
      </c>
      <c r="G5" s="14"/>
      <c r="H5" s="14"/>
      <c r="I5" s="15"/>
      <c r="J5" s="16"/>
      <c r="K5" s="16"/>
      <c r="L5" s="16"/>
      <c r="M5" s="16"/>
      <c r="N5" s="16"/>
      <c r="O5" s="16"/>
      <c r="P5" s="16"/>
      <c r="Q5" s="16"/>
      <c r="R5" s="16"/>
    </row>
    <row r="6" spans="1:18" ht="18" x14ac:dyDescent="0.35">
      <c r="A6" s="9">
        <v>5</v>
      </c>
      <c r="B6" s="12" t="s">
        <v>24</v>
      </c>
      <c r="C6" s="9">
        <v>38</v>
      </c>
      <c r="E6" s="14"/>
      <c r="F6" s="14" t="s">
        <v>30</v>
      </c>
      <c r="G6" s="14"/>
      <c r="H6" s="14"/>
      <c r="I6" s="15"/>
      <c r="J6" s="16"/>
      <c r="K6" s="16"/>
      <c r="L6" s="16"/>
      <c r="M6" s="16"/>
      <c r="N6" s="16"/>
      <c r="O6" s="16"/>
      <c r="P6" s="16"/>
      <c r="Q6" s="16"/>
      <c r="R6" s="16"/>
    </row>
    <row r="7" spans="1:18" ht="18" x14ac:dyDescent="0.35">
      <c r="A7" s="9">
        <v>6</v>
      </c>
      <c r="B7" s="12" t="s">
        <v>31</v>
      </c>
      <c r="C7" s="9">
        <v>79</v>
      </c>
      <c r="E7" s="14"/>
      <c r="F7" s="14"/>
      <c r="G7" s="14"/>
      <c r="H7" s="14"/>
      <c r="I7" s="15"/>
      <c r="J7" s="16"/>
      <c r="K7" s="16"/>
      <c r="L7" s="16"/>
      <c r="M7" s="16"/>
      <c r="N7" s="16"/>
      <c r="O7" s="16"/>
      <c r="P7" s="16"/>
      <c r="Q7" s="16"/>
      <c r="R7" s="16"/>
    </row>
    <row r="8" spans="1:18" ht="18" x14ac:dyDescent="0.35">
      <c r="A8" s="9">
        <v>7</v>
      </c>
      <c r="B8" s="12" t="s">
        <v>24</v>
      </c>
      <c r="C8" s="9">
        <v>44</v>
      </c>
      <c r="E8" s="14"/>
      <c r="F8" s="14" t="s">
        <v>32</v>
      </c>
      <c r="G8" s="14"/>
      <c r="H8" s="14"/>
      <c r="I8" s="15"/>
      <c r="J8" s="16"/>
      <c r="K8" s="16"/>
      <c r="L8" s="16"/>
      <c r="M8" s="16"/>
      <c r="N8" s="16"/>
      <c r="O8" s="16"/>
      <c r="P8" s="16"/>
      <c r="Q8" s="16"/>
      <c r="R8" s="16"/>
    </row>
    <row r="9" spans="1:18" ht="18" x14ac:dyDescent="0.35">
      <c r="A9" s="9">
        <v>8</v>
      </c>
      <c r="B9" s="12" t="s">
        <v>28</v>
      </c>
      <c r="C9" s="9">
        <v>41</v>
      </c>
      <c r="E9" s="14"/>
      <c r="F9" s="14"/>
      <c r="G9" s="14"/>
      <c r="H9" s="14"/>
      <c r="I9" s="15"/>
      <c r="J9" s="16"/>
      <c r="K9" s="16"/>
      <c r="L9" s="16"/>
      <c r="M9" s="16"/>
      <c r="N9" s="16"/>
      <c r="O9" s="16"/>
      <c r="P9" s="16"/>
      <c r="Q9" s="16"/>
      <c r="R9" s="16"/>
    </row>
    <row r="10" spans="1:18" ht="18" x14ac:dyDescent="0.35">
      <c r="A10" s="9">
        <v>9</v>
      </c>
      <c r="B10" s="12" t="s">
        <v>26</v>
      </c>
      <c r="C10" s="9">
        <v>55</v>
      </c>
      <c r="E10" s="14"/>
      <c r="F10" s="14" t="s">
        <v>33</v>
      </c>
      <c r="G10" s="14"/>
      <c r="H10" s="14"/>
      <c r="I10" s="15"/>
      <c r="J10" s="16"/>
      <c r="K10" s="16"/>
      <c r="L10" s="16"/>
      <c r="M10" s="16"/>
      <c r="N10" s="16"/>
      <c r="O10" s="16"/>
      <c r="P10" s="16"/>
      <c r="Q10" s="16"/>
      <c r="R10" s="16"/>
    </row>
    <row r="11" spans="1:18" x14ac:dyDescent="0.3">
      <c r="A11" s="9">
        <v>10</v>
      </c>
      <c r="B11" s="12" t="s">
        <v>28</v>
      </c>
      <c r="C11" s="9">
        <v>66</v>
      </c>
      <c r="D11" s="12"/>
    </row>
    <row r="12" spans="1:18" x14ac:dyDescent="0.3">
      <c r="A12" s="9">
        <v>11</v>
      </c>
      <c r="B12" s="12" t="s">
        <v>24</v>
      </c>
      <c r="C12" s="9">
        <v>53</v>
      </c>
      <c r="D12" s="12"/>
    </row>
    <row r="13" spans="1:18" x14ac:dyDescent="0.3">
      <c r="A13" s="9">
        <v>12</v>
      </c>
      <c r="B13" s="12" t="s">
        <v>31</v>
      </c>
      <c r="C13" s="9">
        <v>65</v>
      </c>
      <c r="D13" s="12"/>
    </row>
    <row r="14" spans="1:18" x14ac:dyDescent="0.3">
      <c r="A14" s="9">
        <v>13</v>
      </c>
      <c r="B14" s="12" t="s">
        <v>24</v>
      </c>
      <c r="C14" s="9">
        <v>74</v>
      </c>
      <c r="D14" s="12"/>
    </row>
    <row r="15" spans="1:18" x14ac:dyDescent="0.3">
      <c r="A15" s="9">
        <v>14</v>
      </c>
      <c r="B15" s="12" t="s">
        <v>26</v>
      </c>
      <c r="C15" s="9">
        <v>52</v>
      </c>
      <c r="D15" s="12"/>
    </row>
    <row r="16" spans="1:18" x14ac:dyDescent="0.3">
      <c r="A16" s="9">
        <v>15</v>
      </c>
      <c r="B16" s="12" t="s">
        <v>26</v>
      </c>
      <c r="C16" s="9">
        <v>78</v>
      </c>
    </row>
    <row r="17" spans="1:3" x14ac:dyDescent="0.3">
      <c r="A17" s="9">
        <v>16</v>
      </c>
      <c r="B17" s="12" t="s">
        <v>28</v>
      </c>
      <c r="C17" s="9">
        <v>44</v>
      </c>
    </row>
    <row r="18" spans="1:3" x14ac:dyDescent="0.3">
      <c r="A18" s="9">
        <v>17</v>
      </c>
      <c r="B18" s="12" t="s">
        <v>28</v>
      </c>
      <c r="C18" s="9">
        <v>71</v>
      </c>
    </row>
    <row r="19" spans="1:3" x14ac:dyDescent="0.3">
      <c r="A19" s="9">
        <v>18</v>
      </c>
      <c r="B19" s="12" t="s">
        <v>24</v>
      </c>
      <c r="C19" s="9">
        <v>50</v>
      </c>
    </row>
    <row r="20" spans="1:3" x14ac:dyDescent="0.3">
      <c r="A20" s="9">
        <v>19</v>
      </c>
      <c r="B20" s="12" t="s">
        <v>24</v>
      </c>
      <c r="C20" s="9">
        <v>48</v>
      </c>
    </row>
    <row r="21" spans="1:3" x14ac:dyDescent="0.3">
      <c r="A21" s="9">
        <v>20</v>
      </c>
      <c r="B21" s="12" t="s">
        <v>31</v>
      </c>
      <c r="C21" s="9">
        <v>69</v>
      </c>
    </row>
    <row r="22" spans="1:3" x14ac:dyDescent="0.3">
      <c r="A22" s="9">
        <v>21</v>
      </c>
      <c r="B22" s="12" t="s">
        <v>26</v>
      </c>
      <c r="C22" s="9">
        <v>80</v>
      </c>
    </row>
    <row r="23" spans="1:3" x14ac:dyDescent="0.3">
      <c r="A23" s="9">
        <v>22</v>
      </c>
      <c r="B23" s="12" t="s">
        <v>28</v>
      </c>
      <c r="C23" s="9">
        <v>64</v>
      </c>
    </row>
    <row r="24" spans="1:3" x14ac:dyDescent="0.3">
      <c r="A24" s="9">
        <v>23</v>
      </c>
      <c r="B24" s="12" t="s">
        <v>26</v>
      </c>
      <c r="C24" s="9">
        <v>55</v>
      </c>
    </row>
    <row r="25" spans="1:3" x14ac:dyDescent="0.3">
      <c r="A25" s="9">
        <v>24</v>
      </c>
      <c r="B25" s="12" t="s">
        <v>31</v>
      </c>
      <c r="C25" s="9">
        <v>64</v>
      </c>
    </row>
    <row r="26" spans="1:3" x14ac:dyDescent="0.3">
      <c r="A26" s="9">
        <v>25</v>
      </c>
      <c r="B26" s="12" t="s">
        <v>31</v>
      </c>
      <c r="C26" s="9">
        <v>59</v>
      </c>
    </row>
    <row r="27" spans="1:3" x14ac:dyDescent="0.3">
      <c r="A27" s="9">
        <v>26</v>
      </c>
      <c r="B27" s="12" t="s">
        <v>31</v>
      </c>
      <c r="C27" s="9">
        <v>54</v>
      </c>
    </row>
    <row r="28" spans="1:3" x14ac:dyDescent="0.3">
      <c r="A28" s="9">
        <v>27</v>
      </c>
      <c r="B28" s="12" t="s">
        <v>28</v>
      </c>
      <c r="C28" s="9">
        <v>76</v>
      </c>
    </row>
    <row r="29" spans="1:3" x14ac:dyDescent="0.3">
      <c r="A29" s="9">
        <v>28</v>
      </c>
      <c r="B29" s="12" t="s">
        <v>28</v>
      </c>
      <c r="C29" s="9">
        <v>60</v>
      </c>
    </row>
    <row r="30" spans="1:3" x14ac:dyDescent="0.3">
      <c r="A30" s="9">
        <v>29</v>
      </c>
      <c r="B30" s="12" t="s">
        <v>26</v>
      </c>
      <c r="C30" s="9">
        <v>59</v>
      </c>
    </row>
    <row r="31" spans="1:3" x14ac:dyDescent="0.3">
      <c r="A31" s="9">
        <v>30</v>
      </c>
      <c r="B31" s="12" t="s">
        <v>31</v>
      </c>
      <c r="C31" s="9">
        <v>78</v>
      </c>
    </row>
    <row r="32" spans="1:3" x14ac:dyDescent="0.3">
      <c r="A32" s="9">
        <v>31</v>
      </c>
      <c r="B32" s="12" t="s">
        <v>26</v>
      </c>
      <c r="C32" s="9">
        <v>60</v>
      </c>
    </row>
    <row r="33" spans="1:3" x14ac:dyDescent="0.3">
      <c r="A33" s="9">
        <v>32</v>
      </c>
      <c r="B33" s="12" t="s">
        <v>26</v>
      </c>
      <c r="C33" s="9">
        <v>50</v>
      </c>
    </row>
    <row r="34" spans="1:3" x14ac:dyDescent="0.3">
      <c r="A34" s="9">
        <v>33</v>
      </c>
      <c r="B34" s="12" t="s">
        <v>31</v>
      </c>
      <c r="C34" s="9">
        <v>79</v>
      </c>
    </row>
    <row r="35" spans="1:3" x14ac:dyDescent="0.3">
      <c r="A35" s="9">
        <v>34</v>
      </c>
      <c r="B35" s="12" t="s">
        <v>28</v>
      </c>
      <c r="C35" s="9">
        <v>62</v>
      </c>
    </row>
    <row r="36" spans="1:3" x14ac:dyDescent="0.3">
      <c r="A36" s="9">
        <v>35</v>
      </c>
      <c r="B36" s="12" t="s">
        <v>24</v>
      </c>
      <c r="C36" s="9">
        <v>45</v>
      </c>
    </row>
    <row r="37" spans="1:3" x14ac:dyDescent="0.3">
      <c r="A37" s="9">
        <v>36</v>
      </c>
      <c r="B37" s="12" t="s">
        <v>31</v>
      </c>
      <c r="C37" s="9">
        <v>84</v>
      </c>
    </row>
    <row r="38" spans="1:3" x14ac:dyDescent="0.3">
      <c r="A38" s="9">
        <v>37</v>
      </c>
      <c r="B38" s="12" t="s">
        <v>26</v>
      </c>
      <c r="C38" s="9">
        <v>62</v>
      </c>
    </row>
    <row r="39" spans="1:3" x14ac:dyDescent="0.3">
      <c r="A39" s="9">
        <v>38</v>
      </c>
      <c r="B39" s="12" t="s">
        <v>28</v>
      </c>
      <c r="C39" s="9">
        <v>73</v>
      </c>
    </row>
    <row r="40" spans="1:3" x14ac:dyDescent="0.3">
      <c r="A40" s="9">
        <v>39</v>
      </c>
      <c r="B40" s="12" t="s">
        <v>31</v>
      </c>
      <c r="C40" s="9">
        <v>60</v>
      </c>
    </row>
    <row r="41" spans="1:3" x14ac:dyDescent="0.3">
      <c r="A41" s="9">
        <v>40</v>
      </c>
      <c r="B41" s="12" t="s">
        <v>24</v>
      </c>
      <c r="C41" s="9">
        <v>64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D7A6-35DD-024B-B9CD-56C9AD774DD0}">
  <dimension ref="A1"/>
  <sheetViews>
    <sheetView tabSelected="1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C026-2097-4FAD-A28F-3B4A55F3ED6E}">
  <dimension ref="A1:F21"/>
  <sheetViews>
    <sheetView zoomScaleNormal="100" workbookViewId="0">
      <selection activeCell="D8" sqref="D8"/>
    </sheetView>
  </sheetViews>
  <sheetFormatPr defaultColWidth="9" defaultRowHeight="15.6" x14ac:dyDescent="0.3"/>
  <cols>
    <col min="1" max="1" width="10.19921875" style="8" bestFit="1" customWidth="1"/>
    <col min="2" max="4" width="9" style="8"/>
    <col min="5" max="5" width="24.69921875" style="8" customWidth="1"/>
    <col min="6" max="6" width="15.19921875" style="8" customWidth="1"/>
    <col min="7" max="7" width="15.69921875" style="8" customWidth="1"/>
    <col min="8" max="8" width="9" style="8"/>
    <col min="9" max="9" width="27" style="8" customWidth="1"/>
    <col min="10" max="16384" width="9" style="8"/>
  </cols>
  <sheetData>
    <row r="1" spans="1:6" x14ac:dyDescent="0.3">
      <c r="A1" s="7" t="s">
        <v>34</v>
      </c>
      <c r="C1" s="8" t="s">
        <v>35</v>
      </c>
      <c r="E1" s="8">
        <f>(MAX(audit_time)-MIN(audit_time))/5</f>
        <v>4.2</v>
      </c>
      <c r="F1" s="8" t="str">
        <f ca="1">_xlfn.FORMULATEXT(E1)</f>
        <v>=(MAX(audit_time)-MIN(audit_time))/5</v>
      </c>
    </row>
    <row r="2" spans="1:6" x14ac:dyDescent="0.3">
      <c r="A2" s="9">
        <v>12</v>
      </c>
      <c r="C2" s="8" t="s">
        <v>36</v>
      </c>
      <c r="E2" s="8">
        <f>MAX(audit_time)</f>
        <v>33</v>
      </c>
      <c r="F2" s="8" t="str">
        <f t="shared" ref="F2:F3" ca="1" si="0">_xlfn.FORMULATEXT(E2)</f>
        <v>=MAX(audit_time)</v>
      </c>
    </row>
    <row r="3" spans="1:6" x14ac:dyDescent="0.3">
      <c r="A3" s="9">
        <v>15</v>
      </c>
      <c r="C3" s="8" t="s">
        <v>37</v>
      </c>
      <c r="E3" s="8">
        <f>MIN(audit_time)</f>
        <v>12</v>
      </c>
      <c r="F3" s="8" t="str">
        <f t="shared" ca="1" si="0"/>
        <v>=MIN(audit_time)</v>
      </c>
    </row>
    <row r="4" spans="1:6" x14ac:dyDescent="0.3">
      <c r="A4" s="9">
        <v>20</v>
      </c>
      <c r="E4" s="8">
        <f>MAX(audit_time)-MIN(audit_time)/5</f>
        <v>30.6</v>
      </c>
      <c r="F4" s="8" t="str">
        <f ca="1">_xlfn.FORMULATEXT(E4)</f>
        <v>=MAX(audit_time)-MIN(audit_time)/5</v>
      </c>
    </row>
    <row r="5" spans="1:6" x14ac:dyDescent="0.3">
      <c r="A5" s="9">
        <v>22</v>
      </c>
    </row>
    <row r="6" spans="1:6" x14ac:dyDescent="0.3">
      <c r="A6" s="9">
        <v>14</v>
      </c>
      <c r="C6" s="8" t="s">
        <v>38</v>
      </c>
      <c r="D6" s="8" t="s">
        <v>39</v>
      </c>
    </row>
    <row r="7" spans="1:6" x14ac:dyDescent="0.3">
      <c r="A7" s="9">
        <v>14</v>
      </c>
      <c r="C7" s="8">
        <v>14</v>
      </c>
      <c r="D7" s="8" cm="1">
        <f t="array" ref="D7:D12">FREQUENCY(audit_time,C7:C11)</f>
        <v>4</v>
      </c>
    </row>
    <row r="8" spans="1:6" x14ac:dyDescent="0.3">
      <c r="A8" s="9">
        <v>15</v>
      </c>
      <c r="C8" s="8">
        <v>19</v>
      </c>
      <c r="D8" s="8">
        <v>8</v>
      </c>
    </row>
    <row r="9" spans="1:6" x14ac:dyDescent="0.3">
      <c r="A9" s="9">
        <v>27</v>
      </c>
      <c r="C9" s="8">
        <v>24</v>
      </c>
      <c r="D9" s="8">
        <v>5</v>
      </c>
    </row>
    <row r="10" spans="1:6" x14ac:dyDescent="0.3">
      <c r="A10" s="9">
        <v>21</v>
      </c>
      <c r="C10" s="8">
        <v>29</v>
      </c>
      <c r="D10" s="8">
        <v>2</v>
      </c>
    </row>
    <row r="11" spans="1:6" x14ac:dyDescent="0.3">
      <c r="A11" s="9">
        <v>18</v>
      </c>
      <c r="C11" s="8">
        <v>34</v>
      </c>
      <c r="D11" s="8">
        <v>1</v>
      </c>
    </row>
    <row r="12" spans="1:6" x14ac:dyDescent="0.3">
      <c r="A12" s="9">
        <v>19</v>
      </c>
      <c r="D12" s="8">
        <v>0</v>
      </c>
    </row>
    <row r="13" spans="1:6" x14ac:dyDescent="0.3">
      <c r="A13" s="9">
        <v>18</v>
      </c>
    </row>
    <row r="14" spans="1:6" x14ac:dyDescent="0.3">
      <c r="A14" s="9">
        <v>22</v>
      </c>
    </row>
    <row r="15" spans="1:6" x14ac:dyDescent="0.3">
      <c r="A15" s="9">
        <v>33</v>
      </c>
    </row>
    <row r="16" spans="1:6" x14ac:dyDescent="0.3">
      <c r="A16" s="9">
        <v>16</v>
      </c>
    </row>
    <row r="17" spans="1:1" x14ac:dyDescent="0.3">
      <c r="A17" s="9">
        <v>18</v>
      </c>
    </row>
    <row r="18" spans="1:1" x14ac:dyDescent="0.3">
      <c r="A18" s="9">
        <v>17</v>
      </c>
    </row>
    <row r="19" spans="1:1" x14ac:dyDescent="0.3">
      <c r="A19" s="9">
        <v>23</v>
      </c>
    </row>
    <row r="20" spans="1:1" x14ac:dyDescent="0.3">
      <c r="A20" s="9">
        <v>28</v>
      </c>
    </row>
    <row r="21" spans="1:1" x14ac:dyDescent="0.3">
      <c r="A21" s="9">
        <v>13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381-B036-4EC5-AB8E-54EAABCC48D3}">
  <dimension ref="A1:X39"/>
  <sheetViews>
    <sheetView zoomScaleNormal="100" workbookViewId="0">
      <selection activeCell="R35" sqref="R35"/>
    </sheetView>
  </sheetViews>
  <sheetFormatPr defaultColWidth="9" defaultRowHeight="15.6" x14ac:dyDescent="0.3"/>
  <cols>
    <col min="1" max="1" width="10.19921875" style="8" bestFit="1" customWidth="1"/>
    <col min="2" max="2" width="12.796875" style="8" bestFit="1" customWidth="1"/>
    <col min="3" max="3" width="15.5" style="8" bestFit="1" customWidth="1"/>
    <col min="4" max="17" width="2.8984375" style="8" bestFit="1" customWidth="1"/>
    <col min="18" max="18" width="6.8984375" style="8" bestFit="1" customWidth="1"/>
    <col min="19" max="19" width="11.296875" style="8" bestFit="1" customWidth="1"/>
    <col min="20" max="16384" width="9" style="8"/>
  </cols>
  <sheetData>
    <row r="1" spans="1:24" x14ac:dyDescent="0.3">
      <c r="A1" s="7" t="s">
        <v>34</v>
      </c>
      <c r="C1" t="s">
        <v>40</v>
      </c>
    </row>
    <row r="2" spans="1:24" x14ac:dyDescent="0.3">
      <c r="A2" s="9">
        <v>12</v>
      </c>
      <c r="C2" s="8" t="s">
        <v>41</v>
      </c>
      <c r="D2" s="8">
        <f>AVERAGE(A2:A21)</f>
        <v>19.25</v>
      </c>
      <c r="E2" s="8" t="str">
        <f t="shared" ref="E2:E17" ca="1" si="0">_xlfn.FORMULATEXT(D2)</f>
        <v>=AVERAGE(A2:A21)</v>
      </c>
      <c r="G2" s="8" t="s">
        <v>42</v>
      </c>
    </row>
    <row r="3" spans="1:24" x14ac:dyDescent="0.3">
      <c r="A3" s="9">
        <v>15</v>
      </c>
      <c r="C3" s="8" t="s">
        <v>43</v>
      </c>
      <c r="D3" s="8">
        <f>MAX(A2:A21)</f>
        <v>33</v>
      </c>
      <c r="E3" s="8" t="str">
        <f t="shared" ca="1" si="0"/>
        <v>=MAX(A2:A21)</v>
      </c>
      <c r="F3" s="8">
        <f>MAX(audit_time)</f>
        <v>33</v>
      </c>
      <c r="X3" s="8">
        <f>MAX(audit_time)</f>
        <v>33</v>
      </c>
    </row>
    <row r="4" spans="1:24" x14ac:dyDescent="0.3">
      <c r="A4" s="9">
        <v>20</v>
      </c>
      <c r="C4" s="8" t="s">
        <v>44</v>
      </c>
      <c r="D4" s="8">
        <f>MIN(audit_time)</f>
        <v>12</v>
      </c>
      <c r="E4" s="8" t="str">
        <f t="shared" ca="1" si="0"/>
        <v>=MIN(audit_time)</v>
      </c>
      <c r="Q4" s="8" t="s">
        <v>45</v>
      </c>
    </row>
    <row r="5" spans="1:24" x14ac:dyDescent="0.3">
      <c r="A5" s="9">
        <v>22</v>
      </c>
      <c r="C5" s="8" t="s">
        <v>46</v>
      </c>
      <c r="D5" s="8">
        <f>MEDIAN(audit_time)</f>
        <v>18</v>
      </c>
      <c r="E5" s="8" t="str">
        <f t="shared" ca="1" si="0"/>
        <v>=MEDIAN(audit_time)</v>
      </c>
    </row>
    <row r="6" spans="1:24" x14ac:dyDescent="0.3">
      <c r="A6" s="9">
        <v>14</v>
      </c>
      <c r="C6" s="8" t="s">
        <v>47</v>
      </c>
      <c r="D6" s="8">
        <f>MODE(audit_time)</f>
        <v>18</v>
      </c>
      <c r="E6" s="8" t="str">
        <f t="shared" ca="1" si="0"/>
        <v>=MODE(audit_time)</v>
      </c>
    </row>
    <row r="7" spans="1:24" x14ac:dyDescent="0.3">
      <c r="A7" s="9">
        <v>14</v>
      </c>
      <c r="C7" s="8" t="s">
        <v>48</v>
      </c>
      <c r="D7" s="8">
        <f>SKEW(audit_time)</f>
        <v>0.98775556372558437</v>
      </c>
      <c r="E7" s="8" t="str">
        <f t="shared" ca="1" si="0"/>
        <v>=SKEW(audit_time)</v>
      </c>
    </row>
    <row r="8" spans="1:24" x14ac:dyDescent="0.3">
      <c r="A8" s="9">
        <v>15</v>
      </c>
      <c r="C8" s="8" t="s">
        <v>49</v>
      </c>
      <c r="D8" s="8">
        <f>_xlfn.VAR.S(audit_time)</f>
        <v>29.565789473684209</v>
      </c>
      <c r="E8" s="8" t="str">
        <f t="shared" ca="1" si="0"/>
        <v>=VAR.S(audit_time)</v>
      </c>
    </row>
    <row r="9" spans="1:24" x14ac:dyDescent="0.3">
      <c r="A9" s="9">
        <v>27</v>
      </c>
      <c r="C9" s="8" t="s">
        <v>50</v>
      </c>
      <c r="D9" s="8">
        <f>_xlfn.STDEV.S(audit_time)</f>
        <v>5.4374432846406968</v>
      </c>
      <c r="E9" s="8" t="str">
        <f t="shared" ca="1" si="0"/>
        <v>=STDEV.S(audit_time)</v>
      </c>
      <c r="G9" s="8" t="s">
        <v>51</v>
      </c>
    </row>
    <row r="10" spans="1:24" x14ac:dyDescent="0.3">
      <c r="A10" s="9">
        <v>21</v>
      </c>
      <c r="C10" s="8" t="s">
        <v>52</v>
      </c>
      <c r="D10" s="8">
        <f>SQRT(D8)</f>
        <v>5.4374432846406968</v>
      </c>
      <c r="E10" s="8" t="str">
        <f t="shared" ca="1" si="0"/>
        <v>=SQRT(D8)</v>
      </c>
      <c r="G10" s="8" t="s">
        <v>53</v>
      </c>
    </row>
    <row r="11" spans="1:24" x14ac:dyDescent="0.3">
      <c r="A11" s="9">
        <v>18</v>
      </c>
      <c r="C11" s="8" t="s">
        <v>54</v>
      </c>
      <c r="D11" s="8">
        <f>POWER(D10,2)</f>
        <v>29.565789473684209</v>
      </c>
      <c r="E11" s="8" t="str">
        <f t="shared" ca="1" si="0"/>
        <v>=POWER(D10,2)</v>
      </c>
    </row>
    <row r="12" spans="1:24" x14ac:dyDescent="0.3">
      <c r="A12" s="9">
        <v>19</v>
      </c>
      <c r="C12" s="8" t="s">
        <v>55</v>
      </c>
      <c r="D12" s="8">
        <f>D10^2</f>
        <v>29.565789473684209</v>
      </c>
      <c r="E12" s="8" t="str">
        <f t="shared" ca="1" si="0"/>
        <v>=D10^2</v>
      </c>
    </row>
    <row r="13" spans="1:24" x14ac:dyDescent="0.3">
      <c r="A13" s="9">
        <v>18</v>
      </c>
      <c r="C13" s="8" t="s">
        <v>56</v>
      </c>
      <c r="D13" s="8">
        <f>QUARTILE(audit_time,0)</f>
        <v>12</v>
      </c>
      <c r="E13" s="8" t="str">
        <f t="shared" ca="1" si="0"/>
        <v>=QUARTILE(audit_time,0)</v>
      </c>
      <c r="G13" s="8" t="s">
        <v>57</v>
      </c>
      <c r="H13" s="8">
        <f>PERCENTILE(audit_time,0)</f>
        <v>12</v>
      </c>
      <c r="I13" s="8" t="str">
        <f ca="1">_xlfn.FORMULATEXT(H13)</f>
        <v>=PERCENTILE(audit_time,0)</v>
      </c>
    </row>
    <row r="14" spans="1:24" x14ac:dyDescent="0.3">
      <c r="A14" s="9">
        <v>22</v>
      </c>
      <c r="C14" s="8" t="s">
        <v>58</v>
      </c>
      <c r="D14" s="8">
        <f>QUARTILE(audit_time,1)</f>
        <v>15</v>
      </c>
      <c r="E14" s="8" t="str">
        <f t="shared" ca="1" si="0"/>
        <v>=QUARTILE(audit_time,1)</v>
      </c>
      <c r="G14" s="8" t="s">
        <v>59</v>
      </c>
      <c r="H14" s="8">
        <f>PERCENTILE(audit_time,0.25)</f>
        <v>15</v>
      </c>
      <c r="I14" s="8" t="str">
        <f ca="1">_xlfn.FORMULATEXT(H14)</f>
        <v>=PERCENTILE(audit_time,0.25)</v>
      </c>
    </row>
    <row r="15" spans="1:24" x14ac:dyDescent="0.3">
      <c r="A15" s="9">
        <v>33</v>
      </c>
      <c r="C15" s="8" t="s">
        <v>60</v>
      </c>
      <c r="D15" s="8">
        <f>QUARTILE(audit_time,2)</f>
        <v>18</v>
      </c>
      <c r="E15" s="8" t="str">
        <f t="shared" ca="1" si="0"/>
        <v>=QUARTILE(audit_time,2)</v>
      </c>
      <c r="G15" s="8" t="s">
        <v>61</v>
      </c>
      <c r="H15" s="8">
        <f>PERCENTILE(audit_time,0.5)</f>
        <v>18</v>
      </c>
      <c r="I15" s="8" t="str">
        <f ca="1">_xlfn.FORMULATEXT(H15)</f>
        <v>=PERCENTILE(audit_time,0.5)</v>
      </c>
    </row>
    <row r="16" spans="1:24" x14ac:dyDescent="0.3">
      <c r="A16" s="9">
        <v>16</v>
      </c>
      <c r="C16" s="8" t="s">
        <v>62</v>
      </c>
      <c r="D16" s="8">
        <f>QUARTILE(audit_time,3)</f>
        <v>22</v>
      </c>
      <c r="E16" s="8" t="str">
        <f t="shared" ca="1" si="0"/>
        <v>=QUARTILE(audit_time,3)</v>
      </c>
      <c r="G16" s="8" t="s">
        <v>63</v>
      </c>
      <c r="H16" s="8">
        <f>PERCENTILE(audit_time,0.75)</f>
        <v>22</v>
      </c>
      <c r="I16" s="8" t="str">
        <f ca="1">_xlfn.FORMULATEXT(H16)</f>
        <v>=PERCENTILE(audit_time,0.75)</v>
      </c>
    </row>
    <row r="17" spans="1:19" x14ac:dyDescent="0.3">
      <c r="A17" s="9">
        <v>18</v>
      </c>
      <c r="C17" s="8" t="s">
        <v>64</v>
      </c>
      <c r="D17" s="8">
        <f>QUARTILE(audit_time,4)</f>
        <v>33</v>
      </c>
      <c r="E17" s="8" t="str">
        <f t="shared" ca="1" si="0"/>
        <v>=QUARTILE(audit_time,4)</v>
      </c>
      <c r="G17" s="8" t="s">
        <v>65</v>
      </c>
      <c r="H17" s="8">
        <f>PERCENTILE(audit_time,1)</f>
        <v>33</v>
      </c>
      <c r="I17" s="8" t="str">
        <f ca="1">_xlfn.FORMULATEXT(H17)</f>
        <v>=PERCENTILE(audit_time,1)</v>
      </c>
    </row>
    <row r="18" spans="1:19" x14ac:dyDescent="0.3">
      <c r="A18" s="9">
        <v>17</v>
      </c>
      <c r="C18" s="8" t="s">
        <v>66</v>
      </c>
      <c r="D18" s="8">
        <f>D16-D14</f>
        <v>7</v>
      </c>
      <c r="G18" s="8" t="s">
        <v>67</v>
      </c>
      <c r="H18" s="8">
        <f>A16-A14</f>
        <v>-6</v>
      </c>
      <c r="I18" s="8" t="str">
        <f ca="1">_xlfn.FORMULATEXT(H16)</f>
        <v>=PERCENTILE(audit_time,0.75)</v>
      </c>
    </row>
    <row r="19" spans="1:19" x14ac:dyDescent="0.3">
      <c r="A19" s="9">
        <v>23</v>
      </c>
      <c r="C19" s="8" t="s">
        <v>68</v>
      </c>
      <c r="D19" s="8">
        <f>1.5*D18+D16</f>
        <v>32.5</v>
      </c>
      <c r="E19" s="8" t="s">
        <v>69</v>
      </c>
      <c r="F19" s="8" t="s">
        <v>70</v>
      </c>
    </row>
    <row r="20" spans="1:19" x14ac:dyDescent="0.3">
      <c r="A20" s="9">
        <v>28</v>
      </c>
      <c r="C20" s="8" t="s">
        <v>71</v>
      </c>
      <c r="D20" s="8">
        <f>D14-1.5*D18</f>
        <v>4.5</v>
      </c>
      <c r="E20" s="8" t="str">
        <f ca="1">_xlfn.FORMULATEXT(D20)</f>
        <v>=D14-1.5*D18</v>
      </c>
      <c r="F20" s="8" t="s">
        <v>72</v>
      </c>
    </row>
    <row r="21" spans="1:19" x14ac:dyDescent="0.3">
      <c r="A21" s="9">
        <v>13</v>
      </c>
    </row>
    <row r="22" spans="1:19" x14ac:dyDescent="0.3">
      <c r="B22" s="17" t="s">
        <v>81</v>
      </c>
      <c r="C22" t="s">
        <v>84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3">
      <c r="B23" s="18">
        <v>12</v>
      </c>
      <c r="C23" s="19">
        <v>12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3">
      <c r="B24" s="18">
        <v>13</v>
      </c>
      <c r="C24" s="19">
        <v>13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3">
      <c r="B25" s="18">
        <v>14</v>
      </c>
      <c r="C25" s="19">
        <v>28</v>
      </c>
      <c r="D25"/>
    </row>
    <row r="26" spans="1:19" x14ac:dyDescent="0.3">
      <c r="B26" s="18">
        <v>15</v>
      </c>
      <c r="C26" s="19">
        <v>30</v>
      </c>
      <c r="D26"/>
    </row>
    <row r="27" spans="1:19" x14ac:dyDescent="0.3">
      <c r="B27" s="18">
        <v>16</v>
      </c>
      <c r="C27" s="19">
        <v>16</v>
      </c>
      <c r="D27"/>
    </row>
    <row r="28" spans="1:19" x14ac:dyDescent="0.3">
      <c r="B28" s="18">
        <v>17</v>
      </c>
      <c r="C28" s="19">
        <v>17</v>
      </c>
      <c r="D28"/>
    </row>
    <row r="29" spans="1:19" x14ac:dyDescent="0.3">
      <c r="B29" s="18">
        <v>18</v>
      </c>
      <c r="C29" s="19">
        <v>54</v>
      </c>
      <c r="D29"/>
      <c r="O29" s="8" t="s">
        <v>73</v>
      </c>
    </row>
    <row r="30" spans="1:19" x14ac:dyDescent="0.3">
      <c r="B30" s="18">
        <v>19</v>
      </c>
      <c r="C30" s="19">
        <v>19</v>
      </c>
      <c r="D30"/>
    </row>
    <row r="31" spans="1:19" x14ac:dyDescent="0.3">
      <c r="B31" s="18">
        <v>20</v>
      </c>
      <c r="C31" s="19">
        <v>20</v>
      </c>
      <c r="D31"/>
    </row>
    <row r="32" spans="1:19" x14ac:dyDescent="0.3">
      <c r="B32" s="18">
        <v>21</v>
      </c>
      <c r="C32" s="19">
        <v>21</v>
      </c>
      <c r="D32"/>
    </row>
    <row r="33" spans="2:4" x14ac:dyDescent="0.3">
      <c r="B33" s="18">
        <v>22</v>
      </c>
      <c r="C33" s="19">
        <v>44</v>
      </c>
      <c r="D33"/>
    </row>
    <row r="34" spans="2:4" x14ac:dyDescent="0.3">
      <c r="B34" s="18">
        <v>23</v>
      </c>
      <c r="C34" s="19">
        <v>23</v>
      </c>
      <c r="D34"/>
    </row>
    <row r="35" spans="2:4" x14ac:dyDescent="0.3">
      <c r="B35" s="18">
        <v>27</v>
      </c>
      <c r="C35" s="19">
        <v>27</v>
      </c>
      <c r="D35"/>
    </row>
    <row r="36" spans="2:4" x14ac:dyDescent="0.3">
      <c r="B36" s="18">
        <v>28</v>
      </c>
      <c r="C36" s="19">
        <v>28</v>
      </c>
      <c r="D36"/>
    </row>
    <row r="37" spans="2:4" x14ac:dyDescent="0.3">
      <c r="B37" s="18">
        <v>33</v>
      </c>
      <c r="C37" s="19">
        <v>33</v>
      </c>
      <c r="D37"/>
    </row>
    <row r="38" spans="2:4" x14ac:dyDescent="0.3">
      <c r="B38" s="18" t="s">
        <v>82</v>
      </c>
      <c r="C38" s="19"/>
      <c r="D38"/>
    </row>
    <row r="39" spans="2:4" x14ac:dyDescent="0.3">
      <c r="B39" s="18" t="s">
        <v>83</v>
      </c>
      <c r="C39" s="19">
        <v>385</v>
      </c>
      <c r="D39"/>
    </row>
  </sheetData>
  <pageMargins left="0.75" right="0.75" top="1" bottom="1" header="0.5" footer="0.5"/>
  <pageSetup paperSize="9" orientation="portrait" horizontalDpi="1200" verticalDpi="1200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EB3E-2A99-468C-9FE2-BAFCF78D842C}">
  <dimension ref="A1:T39"/>
  <sheetViews>
    <sheetView topLeftCell="A4" zoomScaleNormal="100" workbookViewId="0">
      <selection activeCell="E15" sqref="E15"/>
    </sheetView>
  </sheetViews>
  <sheetFormatPr defaultColWidth="9" defaultRowHeight="15.6" x14ac:dyDescent="0.3"/>
  <cols>
    <col min="1" max="1" width="10.19921875" style="8" bestFit="1" customWidth="1"/>
    <col min="2" max="2" width="12.796875" style="8" bestFit="1" customWidth="1"/>
    <col min="3" max="3" width="15.5" style="8" bestFit="1" customWidth="1"/>
    <col min="4" max="4" width="15" style="8" customWidth="1"/>
    <col min="5" max="5" width="9.19921875" style="8" customWidth="1"/>
    <col min="6" max="6" width="9.59765625" style="8" customWidth="1"/>
    <col min="7" max="7" width="11" style="8" customWidth="1"/>
    <col min="8" max="8" width="10.5" style="8" customWidth="1"/>
    <col min="9" max="9" width="9.3984375" style="8" customWidth="1"/>
    <col min="10" max="17" width="2.8984375" style="8" bestFit="1" customWidth="1"/>
    <col min="18" max="18" width="12.796875" style="8" bestFit="1" customWidth="1"/>
    <col min="19" max="19" width="17.09765625" style="8" bestFit="1" customWidth="1"/>
    <col min="20" max="16384" width="9" style="8"/>
  </cols>
  <sheetData>
    <row r="1" spans="1:20" x14ac:dyDescent="0.3">
      <c r="A1" s="7" t="s">
        <v>34</v>
      </c>
      <c r="C1" t="s">
        <v>40</v>
      </c>
    </row>
    <row r="2" spans="1:20" x14ac:dyDescent="0.3">
      <c r="A2" s="9">
        <v>12</v>
      </c>
    </row>
    <row r="3" spans="1:20" x14ac:dyDescent="0.3">
      <c r="A3" s="9">
        <v>15</v>
      </c>
      <c r="D3" s="8" t="s">
        <v>36</v>
      </c>
      <c r="E3" s="8">
        <f>MAX(dd)</f>
        <v>33</v>
      </c>
      <c r="F3" s="8" t="str">
        <f ca="1">_xlfn.FORMULATEXT(E3)</f>
        <v>=MAX(dd)</v>
      </c>
    </row>
    <row r="4" spans="1:20" x14ac:dyDescent="0.3">
      <c r="A4" s="9">
        <v>20</v>
      </c>
      <c r="D4" s="8" t="s">
        <v>37</v>
      </c>
      <c r="E4" s="8">
        <f>MIN(dd)</f>
        <v>12</v>
      </c>
      <c r="F4" s="8" t="str">
        <f t="shared" ref="F4:F5" ca="1" si="0">_xlfn.FORMULATEXT(E4)</f>
        <v>=MIN(dd)</v>
      </c>
    </row>
    <row r="5" spans="1:20" x14ac:dyDescent="0.3">
      <c r="A5" s="9">
        <v>22</v>
      </c>
      <c r="D5" s="8" t="s">
        <v>89</v>
      </c>
      <c r="E5" s="8">
        <f>(MAX(dd)-MIN(dd))/5</f>
        <v>4.2</v>
      </c>
      <c r="F5" s="8" t="str">
        <f t="shared" ca="1" si="0"/>
        <v>=(MAX(dd)-MIN(dd))/5</v>
      </c>
    </row>
    <row r="6" spans="1:20" x14ac:dyDescent="0.3">
      <c r="A6" s="9">
        <v>14</v>
      </c>
      <c r="R6" s="17" t="s">
        <v>81</v>
      </c>
      <c r="S6" t="s">
        <v>92</v>
      </c>
      <c r="T6"/>
    </row>
    <row r="7" spans="1:20" x14ac:dyDescent="0.3">
      <c r="A7" s="9">
        <v>14</v>
      </c>
      <c r="D7" s="8" t="s">
        <v>100</v>
      </c>
      <c r="E7" s="8" t="s">
        <v>38</v>
      </c>
      <c r="F7" s="8" t="s">
        <v>90</v>
      </c>
      <c r="G7" s="8" t="s">
        <v>98</v>
      </c>
      <c r="H7" s="8" t="s">
        <v>99</v>
      </c>
      <c r="R7" s="18" t="s">
        <v>93</v>
      </c>
      <c r="S7" s="19">
        <v>4</v>
      </c>
      <c r="T7"/>
    </row>
    <row r="8" spans="1:20" x14ac:dyDescent="0.3">
      <c r="A8" s="9">
        <v>15</v>
      </c>
      <c r="D8" s="8">
        <v>20</v>
      </c>
      <c r="E8" s="8">
        <v>14</v>
      </c>
      <c r="F8" s="8" cm="1">
        <f t="array" ref="F8:F13">FREQUENCY(dd,E8:E12)</f>
        <v>4</v>
      </c>
      <c r="G8" s="8">
        <f>(10+14)/2</f>
        <v>12</v>
      </c>
      <c r="H8" s="8">
        <f>F8*G8</f>
        <v>48</v>
      </c>
      <c r="R8" s="18" t="s">
        <v>94</v>
      </c>
      <c r="S8" s="19">
        <v>8</v>
      </c>
      <c r="T8"/>
    </row>
    <row r="9" spans="1:20" x14ac:dyDescent="0.3">
      <c r="A9" s="9">
        <v>27</v>
      </c>
      <c r="E9" s="8">
        <v>19</v>
      </c>
      <c r="F9" s="8">
        <v>8</v>
      </c>
      <c r="G9" s="8">
        <f>(15+19)/2</f>
        <v>17</v>
      </c>
      <c r="H9" s="8">
        <f t="shared" ref="H9:H12" si="1">F9*G9</f>
        <v>136</v>
      </c>
      <c r="R9" s="18" t="s">
        <v>95</v>
      </c>
      <c r="S9" s="19">
        <v>5</v>
      </c>
      <c r="T9"/>
    </row>
    <row r="10" spans="1:20" x14ac:dyDescent="0.3">
      <c r="A10" s="9">
        <v>21</v>
      </c>
      <c r="E10" s="8">
        <v>24</v>
      </c>
      <c r="F10" s="8">
        <v>5</v>
      </c>
      <c r="G10" s="8">
        <f>(20+24)/2</f>
        <v>22</v>
      </c>
      <c r="H10" s="8">
        <f t="shared" si="1"/>
        <v>110</v>
      </c>
      <c r="R10" s="18" t="s">
        <v>96</v>
      </c>
      <c r="S10" s="19">
        <v>2</v>
      </c>
      <c r="T10"/>
    </row>
    <row r="11" spans="1:20" x14ac:dyDescent="0.3">
      <c r="A11" s="9">
        <v>18</v>
      </c>
      <c r="E11" s="8">
        <v>29</v>
      </c>
      <c r="F11" s="8">
        <v>2</v>
      </c>
      <c r="G11" s="8">
        <f>(25+29)/2</f>
        <v>27</v>
      </c>
      <c r="H11" s="8">
        <f t="shared" si="1"/>
        <v>54</v>
      </c>
      <c r="R11" s="18" t="s">
        <v>97</v>
      </c>
      <c r="S11" s="19">
        <v>1</v>
      </c>
      <c r="T11"/>
    </row>
    <row r="12" spans="1:20" x14ac:dyDescent="0.3">
      <c r="A12" s="9">
        <v>19</v>
      </c>
      <c r="E12" s="8">
        <v>34</v>
      </c>
      <c r="F12" s="8">
        <v>1</v>
      </c>
      <c r="G12" s="8">
        <f>(30+34)/2</f>
        <v>32</v>
      </c>
      <c r="H12" s="8">
        <f t="shared" si="1"/>
        <v>32</v>
      </c>
      <c r="R12" s="18" t="s">
        <v>83</v>
      </c>
      <c r="S12" s="19">
        <v>20</v>
      </c>
      <c r="T12"/>
    </row>
    <row r="13" spans="1:20" x14ac:dyDescent="0.3">
      <c r="A13" s="9">
        <v>18</v>
      </c>
      <c r="E13" s="8" t="s">
        <v>91</v>
      </c>
      <c r="F13" s="8">
        <v>0</v>
      </c>
      <c r="H13" s="8">
        <f>SUM(H8:H12)</f>
        <v>380</v>
      </c>
      <c r="R13"/>
      <c r="S13"/>
      <c r="T13"/>
    </row>
    <row r="14" spans="1:20" x14ac:dyDescent="0.3">
      <c r="A14" s="9">
        <v>22</v>
      </c>
      <c r="R14"/>
      <c r="S14"/>
      <c r="T14"/>
    </row>
    <row r="15" spans="1:20" x14ac:dyDescent="0.3">
      <c r="A15" s="9">
        <v>33</v>
      </c>
      <c r="E15" s="8" t="s">
        <v>101</v>
      </c>
      <c r="F15" s="8">
        <f>H13/D8</f>
        <v>19</v>
      </c>
      <c r="R15"/>
      <c r="S15"/>
      <c r="T15"/>
    </row>
    <row r="16" spans="1:20" x14ac:dyDescent="0.3">
      <c r="A16" s="9">
        <v>16</v>
      </c>
      <c r="R16"/>
      <c r="S16"/>
      <c r="T16"/>
    </row>
    <row r="17" spans="1:20" x14ac:dyDescent="0.3">
      <c r="A17" s="9">
        <v>18</v>
      </c>
      <c r="R17"/>
      <c r="S17"/>
      <c r="T17"/>
    </row>
    <row r="18" spans="1:20" x14ac:dyDescent="0.3">
      <c r="A18" s="9">
        <v>17</v>
      </c>
      <c r="C18" s="8" t="s">
        <v>102</v>
      </c>
      <c r="D18" s="8" t="s">
        <v>103</v>
      </c>
      <c r="F18" s="8">
        <f>I26/(B21-1)</f>
        <v>30.065789473684209</v>
      </c>
      <c r="R18"/>
      <c r="S18"/>
      <c r="T18"/>
    </row>
    <row r="19" spans="1:20" x14ac:dyDescent="0.3">
      <c r="A19" s="9">
        <v>23</v>
      </c>
      <c r="R19"/>
      <c r="S19"/>
      <c r="T19"/>
    </row>
    <row r="20" spans="1:20" x14ac:dyDescent="0.3">
      <c r="A20" s="9">
        <v>28</v>
      </c>
      <c r="B20" s="8" t="s">
        <v>100</v>
      </c>
      <c r="C20" s="8" t="s">
        <v>38</v>
      </c>
      <c r="D20" s="8" t="s">
        <v>90</v>
      </c>
      <c r="E20" s="8" t="s">
        <v>98</v>
      </c>
      <c r="F20" s="8" t="s">
        <v>104</v>
      </c>
      <c r="G20" s="8" t="s">
        <v>105</v>
      </c>
      <c r="H20" s="8" t="s">
        <v>106</v>
      </c>
      <c r="I20" s="8" t="s">
        <v>107</v>
      </c>
      <c r="R20"/>
      <c r="S20"/>
      <c r="T20"/>
    </row>
    <row r="21" spans="1:20" x14ac:dyDescent="0.3">
      <c r="A21" s="9">
        <v>13</v>
      </c>
      <c r="B21" s="8">
        <v>20</v>
      </c>
      <c r="C21" s="8">
        <v>14</v>
      </c>
      <c r="D21" s="8" cm="1">
        <f t="array" ref="D21:D26">FREQUENCY(dd,C21:C25)</f>
        <v>4</v>
      </c>
      <c r="E21" s="8">
        <f>(10+14)/2</f>
        <v>12</v>
      </c>
      <c r="F21" s="8">
        <f>AVERAGE(dd)</f>
        <v>19.25</v>
      </c>
      <c r="G21" s="8">
        <f>E21-$F$21</f>
        <v>-7.25</v>
      </c>
      <c r="H21" s="8">
        <f>POWER(G21,2)</f>
        <v>52.5625</v>
      </c>
      <c r="I21" s="8">
        <f>D21*H21</f>
        <v>210.25</v>
      </c>
      <c r="R21"/>
      <c r="S21"/>
      <c r="T21"/>
    </row>
    <row r="22" spans="1:20" x14ac:dyDescent="0.3">
      <c r="B22"/>
      <c r="C22" s="8">
        <v>19</v>
      </c>
      <c r="D22">
        <v>8</v>
      </c>
      <c r="E22" s="8">
        <f>(15+19)/2</f>
        <v>17</v>
      </c>
      <c r="F22"/>
      <c r="G22" s="8">
        <f t="shared" ref="G22:G25" si="2">E22-$F$21</f>
        <v>-2.25</v>
      </c>
      <c r="H22" s="8">
        <f t="shared" ref="H22:H25" si="3">POWER(G22,2)</f>
        <v>5.0625</v>
      </c>
      <c r="I22" s="8">
        <f t="shared" ref="I22:I25" si="4">D22*H22</f>
        <v>40.5</v>
      </c>
      <c r="J22"/>
      <c r="K22"/>
      <c r="L22"/>
      <c r="M22"/>
      <c r="N22"/>
      <c r="O22"/>
      <c r="P22"/>
      <c r="Q22"/>
      <c r="R22"/>
      <c r="S22"/>
      <c r="T22"/>
    </row>
    <row r="23" spans="1:20" x14ac:dyDescent="0.3">
      <c r="B23"/>
      <c r="C23" s="8">
        <v>24</v>
      </c>
      <c r="D23">
        <v>5</v>
      </c>
      <c r="E23" s="8">
        <f>(20+24)/2</f>
        <v>22</v>
      </c>
      <c r="F23"/>
      <c r="G23" s="8">
        <f t="shared" si="2"/>
        <v>2.75</v>
      </c>
      <c r="H23" s="8">
        <f t="shared" si="3"/>
        <v>7.5625</v>
      </c>
      <c r="I23" s="8">
        <f t="shared" si="4"/>
        <v>37.8125</v>
      </c>
      <c r="J23"/>
      <c r="K23"/>
      <c r="L23"/>
      <c r="M23"/>
      <c r="N23"/>
      <c r="O23"/>
      <c r="P23"/>
      <c r="Q23"/>
      <c r="R23"/>
      <c r="S23"/>
      <c r="T23"/>
    </row>
    <row r="24" spans="1:20" x14ac:dyDescent="0.3">
      <c r="B24"/>
      <c r="C24" s="8">
        <v>29</v>
      </c>
      <c r="D24">
        <v>2</v>
      </c>
      <c r="E24" s="8">
        <f>(25+29)/2</f>
        <v>27</v>
      </c>
      <c r="F24"/>
      <c r="G24" s="8">
        <f t="shared" si="2"/>
        <v>7.75</v>
      </c>
      <c r="H24" s="8">
        <f t="shared" si="3"/>
        <v>60.0625</v>
      </c>
      <c r="I24" s="8">
        <f t="shared" si="4"/>
        <v>120.125</v>
      </c>
      <c r="J24"/>
      <c r="K24"/>
      <c r="L24"/>
      <c r="M24"/>
      <c r="N24"/>
      <c r="O24"/>
      <c r="P24"/>
      <c r="Q24"/>
      <c r="R24"/>
      <c r="S24"/>
      <c r="T24"/>
    </row>
    <row r="25" spans="1:20" x14ac:dyDescent="0.3">
      <c r="B25"/>
      <c r="C25" s="8">
        <v>34</v>
      </c>
      <c r="D25">
        <v>1</v>
      </c>
      <c r="E25" s="8">
        <f>(30+34)/2</f>
        <v>32</v>
      </c>
      <c r="G25" s="8">
        <f t="shared" si="2"/>
        <v>12.75</v>
      </c>
      <c r="H25" s="8">
        <f t="shared" si="3"/>
        <v>162.5625</v>
      </c>
      <c r="I25" s="8">
        <f t="shared" si="4"/>
        <v>162.5625</v>
      </c>
      <c r="R25"/>
      <c r="S25"/>
      <c r="T25"/>
    </row>
    <row r="26" spans="1:20" x14ac:dyDescent="0.3">
      <c r="B26"/>
      <c r="C26"/>
      <c r="D26">
        <v>0</v>
      </c>
      <c r="I26" s="8">
        <f>SUM(I21:I25)</f>
        <v>571.25</v>
      </c>
    </row>
    <row r="27" spans="1:20" x14ac:dyDescent="0.3">
      <c r="B27"/>
      <c r="C27"/>
      <c r="D27"/>
    </row>
    <row r="28" spans="1:20" x14ac:dyDescent="0.3">
      <c r="B28"/>
      <c r="C28"/>
      <c r="D28"/>
    </row>
    <row r="29" spans="1:20" x14ac:dyDescent="0.3">
      <c r="B29"/>
      <c r="C29"/>
      <c r="D29"/>
    </row>
    <row r="30" spans="1:20" x14ac:dyDescent="0.3">
      <c r="B30"/>
      <c r="C30"/>
      <c r="D30"/>
    </row>
    <row r="31" spans="1:20" x14ac:dyDescent="0.3">
      <c r="B31"/>
      <c r="C31"/>
      <c r="D31"/>
    </row>
    <row r="32" spans="1:20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</sheetData>
  <pageMargins left="0.75" right="0.75" top="1" bottom="1" header="0.5" footer="0.5"/>
  <pageSetup paperSize="9" orientation="portrait" horizontalDpi="1200" verticalDpi="1200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8B5B-1262-428F-8D7B-BAE41473F8EC}">
  <dimension ref="A1:L51"/>
  <sheetViews>
    <sheetView workbookViewId="0">
      <selection activeCell="M9" sqref="M9"/>
    </sheetView>
  </sheetViews>
  <sheetFormatPr defaultColWidth="10.19921875" defaultRowHeight="15.6" x14ac:dyDescent="0.3"/>
  <cols>
    <col min="1" max="1" width="15.69921875" customWidth="1"/>
    <col min="6" max="6" width="12.59765625" customWidth="1"/>
    <col min="11" max="11" width="16.09765625" customWidth="1"/>
  </cols>
  <sheetData>
    <row r="1" spans="1:12" x14ac:dyDescent="0.3">
      <c r="A1" s="1" t="s">
        <v>74</v>
      </c>
      <c r="D1" t="s">
        <v>75</v>
      </c>
    </row>
    <row r="2" spans="1:12" x14ac:dyDescent="0.3">
      <c r="A2" t="s">
        <v>76</v>
      </c>
    </row>
    <row r="3" spans="1:12" x14ac:dyDescent="0.3">
      <c r="A3" t="s">
        <v>77</v>
      </c>
      <c r="F3" t="s">
        <v>85</v>
      </c>
      <c r="J3" t="s">
        <v>86</v>
      </c>
      <c r="L3" t="s">
        <v>88</v>
      </c>
    </row>
    <row r="4" spans="1:12" x14ac:dyDescent="0.3">
      <c r="A4" t="s">
        <v>78</v>
      </c>
      <c r="F4" t="s">
        <v>76</v>
      </c>
      <c r="J4">
        <f>COUNTIF(d,F4)</f>
        <v>19</v>
      </c>
      <c r="K4" t="str">
        <f ca="1">_xlfn.FORMULATEXT(J4)</f>
        <v>=COUNTIF(d,F4)</v>
      </c>
      <c r="L4">
        <f>J4/$J$9</f>
        <v>0.38</v>
      </c>
    </row>
    <row r="5" spans="1:12" x14ac:dyDescent="0.3">
      <c r="A5" t="s">
        <v>77</v>
      </c>
      <c r="F5" t="s">
        <v>77</v>
      </c>
      <c r="J5">
        <f>COUNTIF(d,F5)</f>
        <v>8</v>
      </c>
      <c r="K5" t="str">
        <f t="shared" ref="K5:K9" ca="1" si="0">_xlfn.FORMULATEXT(J5)</f>
        <v>=COUNTIF(d,F5)</v>
      </c>
      <c r="L5">
        <f t="shared" ref="L5:L8" si="1">J5/$J$9</f>
        <v>0.16</v>
      </c>
    </row>
    <row r="6" spans="1:12" x14ac:dyDescent="0.3">
      <c r="A6" t="s">
        <v>76</v>
      </c>
      <c r="F6" t="s">
        <v>78</v>
      </c>
      <c r="J6">
        <f>COUNTIF(d,F6)</f>
        <v>13</v>
      </c>
      <c r="K6" t="str">
        <f t="shared" ca="1" si="0"/>
        <v>=COUNTIF(d,F6)</v>
      </c>
      <c r="L6">
        <f t="shared" si="1"/>
        <v>0.26</v>
      </c>
    </row>
    <row r="7" spans="1:12" x14ac:dyDescent="0.3">
      <c r="A7" t="s">
        <v>76</v>
      </c>
      <c r="F7" t="s">
        <v>79</v>
      </c>
      <c r="J7">
        <f>COUNTIF(d,F7)</f>
        <v>5</v>
      </c>
      <c r="K7" t="str">
        <f t="shared" ca="1" si="0"/>
        <v>=COUNTIF(d,F7)</v>
      </c>
      <c r="L7">
        <f t="shared" si="1"/>
        <v>0.1</v>
      </c>
    </row>
    <row r="8" spans="1:12" x14ac:dyDescent="0.3">
      <c r="A8" t="s">
        <v>79</v>
      </c>
      <c r="F8" t="s">
        <v>80</v>
      </c>
      <c r="J8">
        <f>COUNTIF(d,F8)</f>
        <v>5</v>
      </c>
      <c r="K8" t="str">
        <f t="shared" ca="1" si="0"/>
        <v>=COUNTIF(d,F8)</v>
      </c>
      <c r="L8">
        <f t="shared" si="1"/>
        <v>0.1</v>
      </c>
    </row>
    <row r="9" spans="1:12" x14ac:dyDescent="0.3">
      <c r="A9" t="s">
        <v>77</v>
      </c>
      <c r="I9" t="s">
        <v>87</v>
      </c>
      <c r="J9">
        <f>SUM(J4:J8)</f>
        <v>50</v>
      </c>
      <c r="K9" t="str">
        <f t="shared" ca="1" si="0"/>
        <v>=SUM(J4:J8)</v>
      </c>
    </row>
    <row r="10" spans="1:12" x14ac:dyDescent="0.3">
      <c r="A10" t="s">
        <v>78</v>
      </c>
    </row>
    <row r="11" spans="1:12" x14ac:dyDescent="0.3">
      <c r="A11" t="s">
        <v>78</v>
      </c>
      <c r="I11">
        <f>COUNTA(d)</f>
        <v>50</v>
      </c>
    </row>
    <row r="12" spans="1:12" x14ac:dyDescent="0.3">
      <c r="A12" t="s">
        <v>76</v>
      </c>
    </row>
    <row r="13" spans="1:12" x14ac:dyDescent="0.3">
      <c r="A13" t="s">
        <v>79</v>
      </c>
    </row>
    <row r="14" spans="1:12" x14ac:dyDescent="0.3">
      <c r="A14" t="s">
        <v>80</v>
      </c>
    </row>
    <row r="15" spans="1:12" x14ac:dyDescent="0.3">
      <c r="A15" t="s">
        <v>76</v>
      </c>
    </row>
    <row r="16" spans="1:12" x14ac:dyDescent="0.3">
      <c r="A16" t="s">
        <v>77</v>
      </c>
    </row>
    <row r="17" spans="1:1" x14ac:dyDescent="0.3">
      <c r="A17" t="s">
        <v>76</v>
      </c>
    </row>
    <row r="18" spans="1:1" x14ac:dyDescent="0.3">
      <c r="A18" t="s">
        <v>76</v>
      </c>
    </row>
    <row r="19" spans="1:1" x14ac:dyDescent="0.3">
      <c r="A19" t="s">
        <v>80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76</v>
      </c>
    </row>
    <row r="25" spans="1:1" x14ac:dyDescent="0.3">
      <c r="A25" t="s">
        <v>80</v>
      </c>
    </row>
    <row r="26" spans="1:1" x14ac:dyDescent="0.3">
      <c r="A26" t="s">
        <v>78</v>
      </c>
    </row>
    <row r="27" spans="1:1" x14ac:dyDescent="0.3">
      <c r="A27" t="s">
        <v>76</v>
      </c>
    </row>
    <row r="28" spans="1:1" x14ac:dyDescent="0.3">
      <c r="A28" t="s">
        <v>76</v>
      </c>
    </row>
    <row r="29" spans="1:1" x14ac:dyDescent="0.3">
      <c r="A29" t="s">
        <v>76</v>
      </c>
    </row>
    <row r="30" spans="1:1" x14ac:dyDescent="0.3">
      <c r="A30" t="s">
        <v>78</v>
      </c>
    </row>
    <row r="31" spans="1:1" x14ac:dyDescent="0.3">
      <c r="A31" t="s">
        <v>76</v>
      </c>
    </row>
    <row r="32" spans="1:1" x14ac:dyDescent="0.3">
      <c r="A32" t="s">
        <v>80</v>
      </c>
    </row>
    <row r="33" spans="1:1" x14ac:dyDescent="0.3">
      <c r="A33" t="s">
        <v>79</v>
      </c>
    </row>
    <row r="34" spans="1:1" x14ac:dyDescent="0.3">
      <c r="A34" t="s">
        <v>78</v>
      </c>
    </row>
    <row r="35" spans="1:1" x14ac:dyDescent="0.3">
      <c r="A35" t="s">
        <v>77</v>
      </c>
    </row>
    <row r="36" spans="1:1" x14ac:dyDescent="0.3">
      <c r="A36" t="s">
        <v>78</v>
      </c>
    </row>
    <row r="37" spans="1:1" x14ac:dyDescent="0.3">
      <c r="A37" t="s">
        <v>76</v>
      </c>
    </row>
    <row r="38" spans="1:1" x14ac:dyDescent="0.3">
      <c r="A38" t="s">
        <v>76</v>
      </c>
    </row>
    <row r="39" spans="1:1" x14ac:dyDescent="0.3">
      <c r="A39" t="s">
        <v>76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76</v>
      </c>
    </row>
    <row r="43" spans="1:1" x14ac:dyDescent="0.3">
      <c r="A43" t="s">
        <v>77</v>
      </c>
    </row>
    <row r="44" spans="1:1" x14ac:dyDescent="0.3">
      <c r="A44" t="s">
        <v>78</v>
      </c>
    </row>
    <row r="45" spans="1:1" x14ac:dyDescent="0.3">
      <c r="A45" t="s">
        <v>78</v>
      </c>
    </row>
    <row r="46" spans="1:1" x14ac:dyDescent="0.3">
      <c r="A46" t="s">
        <v>78</v>
      </c>
    </row>
    <row r="47" spans="1:1" x14ac:dyDescent="0.3">
      <c r="A47" t="s">
        <v>78</v>
      </c>
    </row>
    <row r="48" spans="1:1" x14ac:dyDescent="0.3">
      <c r="A48" t="s">
        <v>76</v>
      </c>
    </row>
    <row r="49" spans="1:1" x14ac:dyDescent="0.3">
      <c r="A49" t="s">
        <v>79</v>
      </c>
    </row>
    <row r="50" spans="1:1" x14ac:dyDescent="0.3">
      <c r="A50" t="s">
        <v>78</v>
      </c>
    </row>
    <row r="51" spans="1:1" x14ac:dyDescent="0.3">
      <c r="A51" t="s">
        <v>80</v>
      </c>
    </row>
  </sheetData>
  <printOptions horizontalCentered="1"/>
  <pageMargins left="0.75" right="0.75" top="1" bottom="1" header="0.5" footer="4.8899999999999997"/>
  <pageSetup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27" sqref="A27"/>
    </sheetView>
  </sheetViews>
  <sheetFormatPr defaultColWidth="10.19921875" defaultRowHeight="15.6" x14ac:dyDescent="0.3"/>
  <sheetData>
    <row r="1" spans="1:10" x14ac:dyDescent="0.3">
      <c r="A1">
        <v>107</v>
      </c>
      <c r="B1">
        <v>73</v>
      </c>
      <c r="C1">
        <v>68</v>
      </c>
      <c r="D1">
        <v>97</v>
      </c>
      <c r="E1">
        <v>76</v>
      </c>
      <c r="F1">
        <v>79</v>
      </c>
      <c r="G1">
        <v>94</v>
      </c>
      <c r="H1">
        <v>59</v>
      </c>
      <c r="I1">
        <v>98</v>
      </c>
      <c r="J1">
        <v>57</v>
      </c>
    </row>
    <row r="2" spans="1:10" x14ac:dyDescent="0.3">
      <c r="A2">
        <v>54</v>
      </c>
      <c r="B2">
        <v>65</v>
      </c>
      <c r="C2">
        <v>71</v>
      </c>
      <c r="D2">
        <v>70</v>
      </c>
      <c r="E2">
        <v>84</v>
      </c>
      <c r="F2">
        <v>88</v>
      </c>
      <c r="G2">
        <v>62</v>
      </c>
      <c r="H2">
        <v>61</v>
      </c>
      <c r="I2">
        <v>79</v>
      </c>
      <c r="J2">
        <v>98</v>
      </c>
    </row>
    <row r="3" spans="1:10" x14ac:dyDescent="0.3">
      <c r="A3">
        <v>66</v>
      </c>
      <c r="B3">
        <v>62</v>
      </c>
      <c r="C3">
        <v>79</v>
      </c>
      <c r="D3">
        <v>86</v>
      </c>
      <c r="E3">
        <v>68</v>
      </c>
      <c r="F3">
        <v>74</v>
      </c>
      <c r="G3">
        <v>61</v>
      </c>
      <c r="H3">
        <v>82</v>
      </c>
      <c r="I3">
        <v>65</v>
      </c>
      <c r="J3">
        <v>98</v>
      </c>
    </row>
    <row r="4" spans="1:10" x14ac:dyDescent="0.3">
      <c r="A4">
        <v>62</v>
      </c>
      <c r="B4">
        <v>116</v>
      </c>
      <c r="C4">
        <v>65</v>
      </c>
      <c r="D4">
        <v>88</v>
      </c>
      <c r="E4">
        <v>64</v>
      </c>
      <c r="F4">
        <v>79</v>
      </c>
      <c r="G4">
        <v>78</v>
      </c>
      <c r="H4">
        <v>79</v>
      </c>
      <c r="I4">
        <v>77</v>
      </c>
      <c r="J4">
        <v>86</v>
      </c>
    </row>
    <row r="5" spans="1:10" x14ac:dyDescent="0.3">
      <c r="A5">
        <v>74</v>
      </c>
      <c r="B5">
        <v>85</v>
      </c>
      <c r="C5">
        <v>73</v>
      </c>
      <c r="D5">
        <v>80</v>
      </c>
      <c r="E5">
        <v>68</v>
      </c>
      <c r="F5">
        <v>78</v>
      </c>
      <c r="G5">
        <v>89</v>
      </c>
      <c r="H5">
        <v>72</v>
      </c>
      <c r="I5">
        <v>58</v>
      </c>
      <c r="J5">
        <v>69</v>
      </c>
    </row>
    <row r="6" spans="1:10" x14ac:dyDescent="0.3">
      <c r="A6">
        <v>92</v>
      </c>
      <c r="B6">
        <v>78</v>
      </c>
      <c r="C6">
        <v>88</v>
      </c>
      <c r="D6">
        <v>77</v>
      </c>
      <c r="E6">
        <v>103</v>
      </c>
      <c r="F6">
        <v>88</v>
      </c>
      <c r="G6">
        <v>63</v>
      </c>
      <c r="H6">
        <v>68</v>
      </c>
      <c r="I6">
        <v>88</v>
      </c>
      <c r="J6">
        <v>81</v>
      </c>
    </row>
    <row r="7" spans="1:10" x14ac:dyDescent="0.3">
      <c r="A7">
        <v>75</v>
      </c>
      <c r="B7">
        <v>90</v>
      </c>
      <c r="C7">
        <v>62</v>
      </c>
      <c r="D7">
        <v>89</v>
      </c>
      <c r="E7">
        <v>71</v>
      </c>
      <c r="F7">
        <v>71</v>
      </c>
      <c r="G7">
        <v>74</v>
      </c>
      <c r="H7">
        <v>70</v>
      </c>
      <c r="I7">
        <v>74</v>
      </c>
      <c r="J7">
        <v>70</v>
      </c>
    </row>
    <row r="8" spans="1:10" x14ac:dyDescent="0.3">
      <c r="A8">
        <v>65</v>
      </c>
      <c r="B8">
        <v>81</v>
      </c>
      <c r="C8">
        <v>75</v>
      </c>
      <c r="D8">
        <v>62</v>
      </c>
      <c r="E8">
        <v>94</v>
      </c>
      <c r="F8">
        <v>71</v>
      </c>
      <c r="G8">
        <v>85</v>
      </c>
      <c r="H8">
        <v>84</v>
      </c>
      <c r="I8">
        <v>83</v>
      </c>
      <c r="J8">
        <v>63</v>
      </c>
    </row>
    <row r="9" spans="1:10" x14ac:dyDescent="0.3">
      <c r="A9">
        <v>81</v>
      </c>
      <c r="B9">
        <v>62</v>
      </c>
      <c r="C9">
        <v>79</v>
      </c>
      <c r="D9">
        <v>83</v>
      </c>
      <c r="E9">
        <v>93</v>
      </c>
      <c r="F9">
        <v>61</v>
      </c>
      <c r="G9">
        <v>65</v>
      </c>
      <c r="H9">
        <v>62</v>
      </c>
      <c r="I9">
        <v>92</v>
      </c>
      <c r="J9">
        <v>65</v>
      </c>
    </row>
    <row r="10" spans="1:10" x14ac:dyDescent="0.3">
      <c r="A10">
        <v>83</v>
      </c>
      <c r="B10">
        <v>70</v>
      </c>
      <c r="C10">
        <v>70</v>
      </c>
      <c r="D10">
        <v>81</v>
      </c>
      <c r="E10">
        <v>77</v>
      </c>
      <c r="F10">
        <v>72</v>
      </c>
      <c r="G10">
        <v>84</v>
      </c>
      <c r="H10">
        <v>67</v>
      </c>
      <c r="I10">
        <v>59</v>
      </c>
      <c r="J10">
        <v>58</v>
      </c>
    </row>
    <row r="11" spans="1:10" x14ac:dyDescent="0.3">
      <c r="A11">
        <v>78</v>
      </c>
      <c r="B11">
        <v>66</v>
      </c>
      <c r="C11">
        <v>66</v>
      </c>
      <c r="D11">
        <v>94</v>
      </c>
      <c r="E11">
        <v>77</v>
      </c>
      <c r="F11">
        <v>63</v>
      </c>
      <c r="G11">
        <v>66</v>
      </c>
      <c r="H11">
        <v>75</v>
      </c>
      <c r="I11">
        <v>68</v>
      </c>
      <c r="J11">
        <v>76</v>
      </c>
    </row>
    <row r="12" spans="1:10" x14ac:dyDescent="0.3">
      <c r="A12">
        <v>90</v>
      </c>
      <c r="B12">
        <v>78</v>
      </c>
      <c r="C12">
        <v>71</v>
      </c>
      <c r="D12">
        <v>101</v>
      </c>
      <c r="E12">
        <v>78</v>
      </c>
      <c r="F12">
        <v>43</v>
      </c>
      <c r="G12">
        <v>59</v>
      </c>
      <c r="H12">
        <v>67</v>
      </c>
      <c r="I12">
        <v>61</v>
      </c>
      <c r="J12">
        <v>71</v>
      </c>
    </row>
    <row r="13" spans="1:10" x14ac:dyDescent="0.3">
      <c r="A13">
        <v>96</v>
      </c>
      <c r="B13">
        <v>75</v>
      </c>
      <c r="C13">
        <v>64</v>
      </c>
      <c r="D13">
        <v>76</v>
      </c>
      <c r="E13">
        <v>72</v>
      </c>
      <c r="F13">
        <v>77</v>
      </c>
      <c r="G13">
        <v>74</v>
      </c>
      <c r="H13">
        <v>65</v>
      </c>
      <c r="I13">
        <v>82</v>
      </c>
      <c r="J13">
        <v>86</v>
      </c>
    </row>
    <row r="14" spans="1:10" x14ac:dyDescent="0.3">
      <c r="A14">
        <v>66</v>
      </c>
      <c r="B14">
        <v>86</v>
      </c>
      <c r="C14">
        <v>96</v>
      </c>
      <c r="D14">
        <v>89</v>
      </c>
      <c r="E14">
        <v>81</v>
      </c>
      <c r="F14">
        <v>71</v>
      </c>
      <c r="G14">
        <v>85</v>
      </c>
      <c r="H14">
        <v>99</v>
      </c>
      <c r="I14">
        <v>59</v>
      </c>
      <c r="J14">
        <v>92</v>
      </c>
    </row>
    <row r="15" spans="1:10" x14ac:dyDescent="0.3">
      <c r="A15">
        <v>68</v>
      </c>
      <c r="B15">
        <v>72</v>
      </c>
      <c r="C15">
        <v>77</v>
      </c>
      <c r="D15">
        <v>60</v>
      </c>
      <c r="E15">
        <v>87</v>
      </c>
      <c r="F15">
        <v>84</v>
      </c>
      <c r="G15">
        <v>75</v>
      </c>
      <c r="H15">
        <v>77</v>
      </c>
      <c r="I15">
        <v>51</v>
      </c>
      <c r="J15">
        <v>45</v>
      </c>
    </row>
    <row r="16" spans="1:10" x14ac:dyDescent="0.3">
      <c r="A16">
        <v>85</v>
      </c>
      <c r="B16">
        <v>67</v>
      </c>
      <c r="C16">
        <v>87</v>
      </c>
      <c r="D16">
        <v>80</v>
      </c>
      <c r="E16">
        <v>84</v>
      </c>
      <c r="F16">
        <v>93</v>
      </c>
      <c r="G16">
        <v>69</v>
      </c>
      <c r="H16">
        <v>76</v>
      </c>
      <c r="I16">
        <v>89</v>
      </c>
      <c r="J16">
        <v>75</v>
      </c>
    </row>
    <row r="17" spans="1:10" x14ac:dyDescent="0.3">
      <c r="A17">
        <v>83</v>
      </c>
      <c r="B17">
        <v>68</v>
      </c>
      <c r="C17">
        <v>72</v>
      </c>
      <c r="D17">
        <v>67</v>
      </c>
      <c r="E17">
        <v>92</v>
      </c>
      <c r="F17">
        <v>89</v>
      </c>
      <c r="G17">
        <v>82</v>
      </c>
      <c r="H17">
        <v>96</v>
      </c>
      <c r="I17">
        <v>77</v>
      </c>
      <c r="J17">
        <v>102</v>
      </c>
    </row>
    <row r="18" spans="1:10" x14ac:dyDescent="0.3">
      <c r="A18">
        <v>74</v>
      </c>
      <c r="B18">
        <v>91</v>
      </c>
      <c r="C18">
        <v>76</v>
      </c>
      <c r="D18">
        <v>83</v>
      </c>
      <c r="E18">
        <v>66</v>
      </c>
      <c r="F18">
        <v>68</v>
      </c>
      <c r="G18">
        <v>61</v>
      </c>
      <c r="H18">
        <v>73</v>
      </c>
      <c r="I18">
        <v>72</v>
      </c>
      <c r="J18">
        <v>76</v>
      </c>
    </row>
    <row r="19" spans="1:10" x14ac:dyDescent="0.3">
      <c r="A19">
        <v>73</v>
      </c>
      <c r="B19">
        <v>77</v>
      </c>
      <c r="C19">
        <v>79</v>
      </c>
      <c r="D19">
        <v>94</v>
      </c>
      <c r="E19">
        <v>63</v>
      </c>
      <c r="F19">
        <v>59</v>
      </c>
      <c r="G19">
        <v>62</v>
      </c>
      <c r="H19">
        <v>71</v>
      </c>
      <c r="I19">
        <v>81</v>
      </c>
      <c r="J19">
        <v>65</v>
      </c>
    </row>
    <row r="20" spans="1:10" x14ac:dyDescent="0.3">
      <c r="A20">
        <v>73</v>
      </c>
      <c r="B20">
        <v>63</v>
      </c>
      <c r="C20">
        <v>63</v>
      </c>
      <c r="D20">
        <v>89</v>
      </c>
      <c r="E20">
        <v>82</v>
      </c>
      <c r="F20">
        <v>64</v>
      </c>
      <c r="G20">
        <v>85</v>
      </c>
      <c r="H20">
        <v>92</v>
      </c>
      <c r="I20">
        <v>64</v>
      </c>
      <c r="J20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>
      <selection activeCell="B3" sqref="B3"/>
    </sheetView>
  </sheetViews>
  <sheetFormatPr defaultColWidth="10.19921875" defaultRowHeight="15.6" x14ac:dyDescent="0.3"/>
  <sheetData>
    <row r="2" spans="2:2" x14ac:dyDescent="0.3">
      <c r="B2">
        <v>3.1415929999999999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9B8C97B4C058E4BBCF959815C650DAF" ma:contentTypeVersion="8" ma:contentTypeDescription="สร้างเอกสารใหม่" ma:contentTypeScope="" ma:versionID="5400fe837bf4225e97690e6ccefbcfb8">
  <xsd:schema xmlns:xsd="http://www.w3.org/2001/XMLSchema" xmlns:xs="http://www.w3.org/2001/XMLSchema" xmlns:p="http://schemas.microsoft.com/office/2006/metadata/properties" xmlns:ns2="676bc0bf-9503-419a-a3af-990c5dc7942e" targetNamespace="http://schemas.microsoft.com/office/2006/metadata/properties" ma:root="true" ma:fieldsID="435a368a4d3f89f54e4117c542b0e9e0" ns2:_="">
    <xsd:import namespace="676bc0bf-9503-419a-a3af-990c5dc79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c0bf-9503-419a-a3af-990c5dc79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B6A85-BB2F-43DD-9251-B1814F834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BDF22-5666-43A7-94F3-0BF176DE2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c0bf-9503-419a-a3af-990c5dc79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29A783-5DE1-44E4-905E-0E33AB77B8BB}">
  <ds:schemaRefs>
    <ds:schemaRef ds:uri="http://purl.org/dc/elements/1.1/"/>
    <ds:schemaRef ds:uri="676bc0bf-9503-419a-a3af-990c5dc7942e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MiniSystem</vt:lpstr>
      <vt:lpstr>Job</vt:lpstr>
      <vt:lpstr>Sheet1</vt:lpstr>
      <vt:lpstr>AuditTime (2)</vt:lpstr>
      <vt:lpstr>AuditTime</vt:lpstr>
      <vt:lpstr>AuditTime (3)</vt:lpstr>
      <vt:lpstr>Softdrink</vt:lpstr>
      <vt:lpstr>Sheet2</vt:lpstr>
      <vt:lpstr>Sheet3</vt:lpstr>
      <vt:lpstr>'AuditTime (2)'!audit_time</vt:lpstr>
      <vt:lpstr>'AuditTime (3)'!audit_time</vt:lpstr>
      <vt:lpstr>audit_time</vt:lpstr>
      <vt:lpstr>d</vt:lpstr>
      <vt:lpstr>dd</vt:lpstr>
    </vt:vector>
  </TitlesOfParts>
  <Manager/>
  <Company>University of Cincinnati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J. Sweeney</dc:creator>
  <cp:keywords/>
  <dc:description/>
  <cp:lastModifiedBy>Kim Asic</cp:lastModifiedBy>
  <cp:revision/>
  <dcterms:created xsi:type="dcterms:W3CDTF">1997-04-05T14:52:20Z</dcterms:created>
  <dcterms:modified xsi:type="dcterms:W3CDTF">2021-10-02T17:03:48Z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0x010100E9B8C97B4C058E4BBCF959815C650DAF</vt:lpwstr>
  </property>
</Properties>
</file>