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3264b6c5526e2/Desktop/Nouveau dossier/"/>
    </mc:Choice>
  </mc:AlternateContent>
  <xr:revisionPtr revIDLastSave="15" documentId="8_{BBAFC6CF-35F9-4EA9-AC1B-40B9738C1B3E}" xr6:coauthVersionLast="47" xr6:coauthVersionMax="47" xr10:uidLastSave="{B26371B2-14F6-4A8C-9B7C-AECFF845A671}"/>
  <bookViews>
    <workbookView xWindow="-108" yWindow="-108" windowWidth="23256" windowHeight="12576" activeTab="3" xr2:uid="{D72B1B2A-F643-41D7-9C68-4A4B41D52E27}"/>
  </bookViews>
  <sheets>
    <sheet name="Mon Budget" sheetId="1" r:id="rId1"/>
    <sheet name="Liste" sheetId="7" r:id="rId2"/>
    <sheet name="suivi des depenses" sheetId="8" r:id="rId3"/>
    <sheet name="Depense janvier" sheetId="10" r:id="rId4"/>
    <sheet name="Mon suivi" sheetId="11" r:id="rId5"/>
  </sheets>
  <definedNames>
    <definedName name="DonnéesExternes_1" localSheetId="3" hidden="1">'Depense janvier'!$A$1:$H$48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E9" i="11"/>
  <c r="F9" i="11"/>
  <c r="G9" i="11"/>
  <c r="H9" i="11"/>
  <c r="J9" i="11"/>
  <c r="K9" i="11"/>
  <c r="L9" i="11"/>
  <c r="M9" i="11"/>
  <c r="E10" i="11"/>
  <c r="F10" i="11"/>
  <c r="G10" i="11"/>
  <c r="J10" i="11"/>
  <c r="K10" i="11"/>
  <c r="L10" i="11"/>
  <c r="C11" i="11"/>
  <c r="E11" i="11"/>
  <c r="F11" i="11"/>
  <c r="G11" i="11"/>
  <c r="H11" i="11"/>
  <c r="J11" i="11"/>
  <c r="K11" i="11"/>
  <c r="L11" i="11"/>
  <c r="M11" i="11"/>
  <c r="E12" i="11"/>
  <c r="F12" i="11"/>
  <c r="G12" i="11"/>
  <c r="J12" i="11"/>
  <c r="K12" i="11"/>
  <c r="L12" i="11"/>
  <c r="E13" i="11"/>
  <c r="F13" i="11"/>
  <c r="G13" i="11"/>
  <c r="J13" i="11"/>
  <c r="K13" i="11"/>
  <c r="L13" i="11"/>
  <c r="E14" i="11"/>
  <c r="F14" i="11"/>
  <c r="G14" i="11"/>
  <c r="J14" i="11"/>
  <c r="K14" i="11"/>
  <c r="L14" i="11"/>
  <c r="C15" i="11"/>
  <c r="E15" i="11"/>
  <c r="F15" i="11"/>
  <c r="G15" i="11"/>
  <c r="H15" i="11"/>
  <c r="J15" i="11"/>
  <c r="K15" i="11"/>
  <c r="L15" i="11"/>
  <c r="M15" i="11"/>
  <c r="E16" i="11"/>
  <c r="F16" i="11"/>
  <c r="G16" i="11"/>
  <c r="J16" i="11"/>
  <c r="K16" i="11"/>
  <c r="L16" i="11"/>
  <c r="E17" i="11"/>
  <c r="F17" i="11"/>
  <c r="G17" i="11"/>
  <c r="J17" i="11"/>
  <c r="K17" i="11"/>
  <c r="L17" i="11"/>
  <c r="E18" i="11"/>
  <c r="F18" i="11"/>
  <c r="G18" i="11"/>
  <c r="J18" i="11"/>
  <c r="K18" i="11"/>
  <c r="L18" i="11"/>
  <c r="M18" i="11"/>
  <c r="E19" i="11"/>
  <c r="F19" i="11"/>
  <c r="G19" i="11"/>
  <c r="J19" i="11"/>
  <c r="K19" i="11"/>
  <c r="L19" i="11"/>
  <c r="E20" i="11"/>
  <c r="F20" i="11"/>
  <c r="F21" i="11" s="1"/>
  <c r="G20" i="11"/>
  <c r="J20" i="11"/>
  <c r="K20" i="11"/>
  <c r="L20" i="11"/>
  <c r="E8" i="11"/>
  <c r="F8" i="11"/>
  <c r="G8" i="11"/>
  <c r="G21" i="11" s="1"/>
  <c r="J8" i="11"/>
  <c r="J21" i="11" s="1"/>
  <c r="K8" i="11"/>
  <c r="K21" i="11" s="1"/>
  <c r="L8" i="11"/>
  <c r="C4" i="11"/>
  <c r="E21" i="11"/>
  <c r="E5" i="11"/>
  <c r="F5" i="11"/>
  <c r="G5" i="11"/>
  <c r="J5" i="11"/>
  <c r="K5" i="11"/>
  <c r="L5" i="11"/>
  <c r="E4" i="11"/>
  <c r="F4" i="11"/>
  <c r="G4" i="11"/>
  <c r="J4" i="11"/>
  <c r="K4" i="11"/>
  <c r="L4" i="11"/>
  <c r="F11" i="8"/>
  <c r="F12" i="8"/>
  <c r="F13" i="8"/>
  <c r="C14" i="11" s="1"/>
  <c r="F14" i="8"/>
  <c r="F15" i="8"/>
  <c r="C17" i="11" s="1"/>
  <c r="F16" i="8"/>
  <c r="F17" i="8"/>
  <c r="F18" i="8"/>
  <c r="H20" i="11" s="1"/>
  <c r="F19" i="8"/>
  <c r="C20" i="11" s="1"/>
  <c r="F20" i="8"/>
  <c r="M17" i="11" s="1"/>
  <c r="F21" i="8"/>
  <c r="C13" i="11" s="1"/>
  <c r="F22" i="8"/>
  <c r="F23" i="8"/>
  <c r="F24" i="8"/>
  <c r="F25" i="8"/>
  <c r="F26" i="8"/>
  <c r="F27" i="8"/>
  <c r="F28" i="8"/>
  <c r="F29" i="8"/>
  <c r="F30" i="8"/>
  <c r="C18" i="11" s="1"/>
  <c r="F31" i="8"/>
  <c r="F32" i="8"/>
  <c r="F33" i="8"/>
  <c r="F34" i="8"/>
  <c r="F35" i="8"/>
  <c r="F36" i="8"/>
  <c r="C10" i="11" s="1"/>
  <c r="F37" i="8"/>
  <c r="F38" i="8"/>
  <c r="F39" i="8"/>
  <c r="F40" i="8"/>
  <c r="F41" i="8"/>
  <c r="F42" i="8"/>
  <c r="F43" i="8"/>
  <c r="F44" i="8"/>
  <c r="F45" i="8"/>
  <c r="F46" i="8"/>
  <c r="F47" i="8"/>
  <c r="C12" i="11" s="1"/>
  <c r="F3" i="8"/>
  <c r="F4" i="8"/>
  <c r="C19" i="11" s="1"/>
  <c r="F5" i="8"/>
  <c r="F6" i="8"/>
  <c r="F7" i="8"/>
  <c r="F8" i="8"/>
  <c r="F9" i="8"/>
  <c r="F10" i="8"/>
  <c r="O17" i="1"/>
  <c r="O16" i="1"/>
  <c r="D21" i="1"/>
  <c r="E21" i="1"/>
  <c r="F21" i="1"/>
  <c r="G21" i="1"/>
  <c r="H21" i="1"/>
  <c r="I21" i="1"/>
  <c r="J21" i="1"/>
  <c r="K21" i="1"/>
  <c r="L21" i="1"/>
  <c r="M21" i="1"/>
  <c r="N21" i="1"/>
  <c r="H6" i="1"/>
  <c r="I6" i="1"/>
  <c r="D6" i="1"/>
  <c r="E6" i="1"/>
  <c r="F6" i="1"/>
  <c r="G6" i="1"/>
  <c r="J6" i="1"/>
  <c r="K6" i="1"/>
  <c r="L6" i="1"/>
  <c r="M6" i="1"/>
  <c r="N6" i="1"/>
  <c r="C6" i="1"/>
  <c r="C21" i="1"/>
  <c r="C23" i="1" s="1"/>
  <c r="O9" i="1"/>
  <c r="O10" i="1"/>
  <c r="O11" i="1"/>
  <c r="O12" i="1"/>
  <c r="O13" i="1"/>
  <c r="O14" i="1"/>
  <c r="O15" i="1"/>
  <c r="O18" i="1"/>
  <c r="O19" i="1"/>
  <c r="O20" i="1"/>
  <c r="O8" i="1"/>
  <c r="O5" i="1"/>
  <c r="O4" i="1"/>
  <c r="M10" i="11" l="1"/>
  <c r="M20" i="11"/>
  <c r="M19" i="11"/>
  <c r="M16" i="11"/>
  <c r="M14" i="11"/>
  <c r="M13" i="11"/>
  <c r="M12" i="11"/>
  <c r="H19" i="11"/>
  <c r="H18" i="11"/>
  <c r="L21" i="11"/>
  <c r="H17" i="11"/>
  <c r="H16" i="11"/>
  <c r="H14" i="11"/>
  <c r="H13" i="11"/>
  <c r="H12" i="11"/>
  <c r="H10" i="11"/>
  <c r="C16" i="11"/>
  <c r="K6" i="11"/>
  <c r="C5" i="11"/>
  <c r="C6" i="11" s="1"/>
  <c r="M4" i="11"/>
  <c r="M5" i="11"/>
  <c r="H5" i="11"/>
  <c r="H4" i="11"/>
  <c r="K23" i="11"/>
  <c r="E6" i="11"/>
  <c r="L6" i="11"/>
  <c r="G6" i="11"/>
  <c r="J6" i="11"/>
  <c r="F6" i="11"/>
  <c r="M23" i="1"/>
  <c r="N23" i="1"/>
  <c r="D23" i="1"/>
  <c r="J23" i="1"/>
  <c r="L23" i="1"/>
  <c r="I23" i="1"/>
  <c r="K23" i="1"/>
  <c r="G23" i="1"/>
  <c r="H23" i="1"/>
  <c r="E23" i="1"/>
  <c r="F23" i="1"/>
  <c r="O6" i="1"/>
  <c r="O21" i="1"/>
  <c r="H6" i="11" l="1"/>
  <c r="M6" i="11"/>
  <c r="J23" i="11"/>
  <c r="F23" i="11"/>
  <c r="E23" i="11"/>
  <c r="G23" i="11"/>
  <c r="L23" i="11"/>
  <c r="O23" i="1"/>
  <c r="F2" i="8"/>
  <c r="D8" i="11" l="1"/>
  <c r="H8" i="11"/>
  <c r="H21" i="11" s="1"/>
  <c r="N10" i="11"/>
  <c r="N12" i="11"/>
  <c r="N13" i="11"/>
  <c r="N14" i="11"/>
  <c r="C8" i="11"/>
  <c r="C21" i="11" s="1"/>
  <c r="D9" i="11"/>
  <c r="D10" i="11"/>
  <c r="D11" i="11"/>
  <c r="D12" i="11"/>
  <c r="D13" i="11"/>
  <c r="D14" i="11"/>
  <c r="D15" i="11"/>
  <c r="D16" i="11"/>
  <c r="D17" i="11"/>
  <c r="D18" i="11"/>
  <c r="D19" i="11"/>
  <c r="D20" i="11"/>
  <c r="I8" i="11"/>
  <c r="M8" i="11"/>
  <c r="M21" i="11" s="1"/>
  <c r="I11" i="11"/>
  <c r="I12" i="11"/>
  <c r="I15" i="11"/>
  <c r="I16" i="11"/>
  <c r="I17" i="11"/>
  <c r="I18" i="11"/>
  <c r="I19" i="11"/>
  <c r="I20" i="11"/>
  <c r="N8" i="11"/>
  <c r="N9" i="11"/>
  <c r="N18" i="11"/>
  <c r="N19" i="11"/>
  <c r="I9" i="11"/>
  <c r="I10" i="11"/>
  <c r="I13" i="11"/>
  <c r="I14" i="11"/>
  <c r="N11" i="11"/>
  <c r="N15" i="11"/>
  <c r="N16" i="11"/>
  <c r="N17" i="11"/>
  <c r="N20" i="11"/>
  <c r="H23" i="11"/>
  <c r="I5" i="11"/>
  <c r="N4" i="11"/>
  <c r="N5" i="11"/>
  <c r="D5" i="11"/>
  <c r="M23" i="11"/>
  <c r="D4" i="11"/>
  <c r="I4" i="11"/>
  <c r="N21" i="11" l="1"/>
  <c r="I21" i="11"/>
  <c r="I23" i="11" s="1"/>
  <c r="D21" i="11"/>
  <c r="I6" i="11"/>
  <c r="O5" i="11"/>
  <c r="O19" i="11"/>
  <c r="O15" i="11"/>
  <c r="O11" i="11"/>
  <c r="O18" i="11"/>
  <c r="O14" i="11"/>
  <c r="O10" i="11"/>
  <c r="N6" i="11"/>
  <c r="O4" i="11"/>
  <c r="D6" i="11"/>
  <c r="O17" i="11"/>
  <c r="O13" i="11"/>
  <c r="O9" i="11"/>
  <c r="O20" i="11"/>
  <c r="O16" i="11"/>
  <c r="O12" i="11"/>
  <c r="O8" i="11"/>
  <c r="C23" i="11"/>
  <c r="N23" i="11" l="1"/>
  <c r="D23" i="11"/>
  <c r="O6" i="11"/>
  <c r="O21" i="11"/>
  <c r="O23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1A354-E60B-41A8-8185-3FBB862013D5}" keepAlive="1" name="Requête - Tableau7" description="Connexion à la requête « Tableau7 » dans le classeur." type="5" refreshedVersion="8" background="1" saveData="1">
    <dbPr connection="Provider=Microsoft.Mashup.OleDb.1;Data Source=$Workbook$;Location=Tableau7;Extended Properties=&quot;&quot;" command="SELECT * FROM [Tableau7]"/>
  </connection>
</connections>
</file>

<file path=xl/sharedStrings.xml><?xml version="1.0" encoding="utf-8"?>
<sst xmlns="http://schemas.openxmlformats.org/spreadsheetml/2006/main" count="416" uniqueCount="102">
  <si>
    <t>autres revenu</t>
  </si>
  <si>
    <t>Total des revenus</t>
  </si>
  <si>
    <t>Alimentation</t>
  </si>
  <si>
    <t>Assurence</t>
  </si>
  <si>
    <t>Loyer</t>
  </si>
  <si>
    <t>Loisirs</t>
  </si>
  <si>
    <t>Transports</t>
  </si>
  <si>
    <t>Internet</t>
  </si>
  <si>
    <t>Vetements</t>
  </si>
  <si>
    <t>Etudes</t>
  </si>
  <si>
    <t>Droguerie</t>
  </si>
  <si>
    <t>Epargne</t>
  </si>
  <si>
    <t>Salaire</t>
  </si>
  <si>
    <t>Total depenses</t>
  </si>
  <si>
    <t>Equipements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</si>
  <si>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</si>
  <si>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</si>
  <si>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</si>
  <si>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</si>
  <si>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</si>
  <si>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</si>
  <si>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</si>
  <si>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</si>
  <si>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</si>
  <si>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</si>
  <si>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</si>
  <si>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</si>
  <si>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</si>
  <si>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Solde</t>
  </si>
  <si>
    <t xml:space="preserve">Mon budget personnel </t>
  </si>
  <si>
    <t>Mon suivi des depenses</t>
  </si>
  <si>
    <t>Buchungstext</t>
  </si>
  <si>
    <t>Betrag</t>
  </si>
  <si>
    <t>Kategorie</t>
  </si>
  <si>
    <t>Monat</t>
  </si>
  <si>
    <t>Lebenshaltung</t>
  </si>
  <si>
    <t>Sonstige Ausgaben</t>
  </si>
  <si>
    <t>Wohnen</t>
  </si>
  <si>
    <t>Liste des depenses</t>
  </si>
  <si>
    <t>Buchungstag</t>
  </si>
  <si>
    <t>Wertstellung</t>
  </si>
  <si>
    <t>Umsatzart</t>
  </si>
  <si>
    <t>Währung</t>
  </si>
  <si>
    <t>IBAN Kontoinhaber</t>
  </si>
  <si>
    <t>Lastschrift</t>
  </si>
  <si>
    <t>BUDNI SAGT DANKE//BERLIN/DE 2025-01-30T12:12:18 KFN 0  VJ 2812 Kartenzahlung</t>
  </si>
  <si>
    <t>EUR</t>
  </si>
  <si>
    <t>DE23160400000224739300</t>
  </si>
  <si>
    <t>BUDNI SAGT DANKE//BERLIN/DE 2025-01-30T12:59:27 KFN 0  VJ 2812 Kartenzahlung</t>
  </si>
  <si>
    <t>Action 3570/An der Bundesstrae 1/Br 2025-01-29T14:51:15 KFN 0  VJ 2812 Kartenzahlung</t>
  </si>
  <si>
    <t>Online- &amp; Einzelhandel</t>
  </si>
  <si>
    <t>EDEKA Höppner//BRANDENBURG/DE 2025-01-30T18:27:36 KFN 0  VJ 2812 Kartenzahlung</t>
  </si>
  <si>
    <t>Kaufland Brandenburg-Wust//Brandenb 2025-01-29T15:18:16 KFN 0  VJ 2812 Kartenzahlung</t>
  </si>
  <si>
    <t>Überweisung</t>
  </si>
  <si>
    <t>Kitio Zangio Jordan Fintiba - Monthly Payment End-to-End-Ref.: 0 Kundenreferenz: NSCT2501300031460000000000000000001</t>
  </si>
  <si>
    <t>Einnahmen</t>
  </si>
  <si>
    <t>LIDL SAGT DANKE//Brandenburg / SWB/ 2025-01-29T17:58:32 KFN 0  VJ 2812 Kartenzahlung</t>
  </si>
  <si>
    <t>BUDNI SAGT DANKE//BERLIN/DE 2025-01-28T16:56:59 KFN 0  VJ 2812 Kartenzahlung</t>
  </si>
  <si>
    <t>KFC BERLIN 4 GMBH + CO. KG//ELMENHO 2025-01-27T17:48:15 KFN 0  VJ 2812 Kartenzahlung</t>
  </si>
  <si>
    <t>Restaurants &amp; Bars</t>
  </si>
  <si>
    <t>PENNY SAGT DANKE. 37302260//Branden 2025-01-28T18:39:50 KFN 0  VJ 2812 Auszahlung 15,00EUR Kartenzahlung mit Bar-Ausz.</t>
  </si>
  <si>
    <t>PayPal Europe S.a.r.l. et Cie S.C.A 1039826652416/PP.2277.PP/. MediaMar ktSaturn Plattform Services GmbH, I hr Einkauf bei MediaMarktSaturn Pla ttform Services GmbH End-to-End-Ref.: 1039826652416 Mandatsref: 5PJ22259LFR6S Gläubiger-ID: LU96ZZZ0000000000000000058 SEPA-BASISLASTSCHRIFT wiederholend</t>
  </si>
  <si>
    <t>WOOLWORTH GMBH ELV61739240 24.01 12.05 ME0 End-to-End-Ref.: IC-18301608149 Mandatsref: 6173924013992501241205 Gläubiger-ID: DE11ZZZ00000009471 SEPA-BASISLASTSCHRIFT einmalig</t>
  </si>
  <si>
    <t>DM DROGERIEMARKT SAGT DANKE DM Drogerie/Wilmersdorfer Straße 66 2025-01-25T20:33:12 KFN 0  VJ 2812 Kartenzahlung</t>
  </si>
  <si>
    <t>APOTHEKE AM STAHLWERK MATT//BRANDEN 2025-01-24T10:20:27 KFN 0  VJ 2812 Kartenzahlung</t>
  </si>
  <si>
    <t>Netto ApS . Co. KG FIL.6182 GIR 690 2025-01-24T12:26:42 KFN 0  VJ 2812 Kartenzahlung</t>
  </si>
  <si>
    <t>REWE Emil Moebus o/Neuendorfer Str. 2025-01-23T19:56:51 KFN 0  VJ 2812 Kartenzahlung</t>
  </si>
  <si>
    <t>Trustly Group AB SXPYDEHHXXX DE07202208000000022742 1206566806 Sendwave End-to-End-Ref.: 1206566806</t>
  </si>
  <si>
    <t>Überweisung (Echtzeit)</t>
  </si>
  <si>
    <t>Blondel kitio gogue COBADEFF DE55263400560814114500 End-to-End-Ref.: MOB.23.EE.204567 Kundenreferenz: MOB.23.EE.204567</t>
  </si>
  <si>
    <t>DM DROGERIEMARKT SAGT DANKE DM Drogerie/Neuendorfer Straße 76/B 2025-01-22T18:20:34 KFN 0  VJ 2812 Kartenzahlung</t>
  </si>
  <si>
    <t>E-Plus Service GmbH Gebuehr fuer Kombi-Paket S (5G) fue r Ihr Prepaid-Konto 4915736798909-0 045. Aldi Talk sagt DANKE End-to-End-Ref.: 1472431784 Mandatsref: T050001C-0006656973 Gläubiger-ID: DE21ZZZ00000079131 SEPA-BASISLASTSCHRIFT wiederholend</t>
  </si>
  <si>
    <t>Blondel kitio gogue COBADEFF DE55263400560814114500 End-to-End-Ref.: MOB.22.EE.164921 Kundenreferenz: MOB.22.EE.164921</t>
  </si>
  <si>
    <t>Netto ApS . Co. KG FIL.6182 GIR 690 2025-01-21T18:53:35 KFN 0  VJ 2812 Kartenzahlung</t>
  </si>
  <si>
    <t>BUDNI SAGT DANKE//BERLIN/DE 2025-01-21T16:59:12 KFN 0  VJ 2812 Kartenzahlung</t>
  </si>
  <si>
    <t>WOOLWORTH GMBH ELV61737099 20.01 17.33 ME0 End-to-End-Ref.: IC-18281459192 Mandatsref: 6173709939812501201733 Gläubiger-ID: DE11ZZZ00000009471 SEPA-BASISLASTSCHRIFT einmalig</t>
  </si>
  <si>
    <t>Kaufland Potsdam//Potsdam/DE 2025-01-20T19:54:58 KFN 0  VJ 2812 Kartenzahlung</t>
  </si>
  <si>
    <t>01327 MCDONALDS//POTSDAM/DE 2025-01-20T20:04:02 KFN 0  VJ 2812 Kartenzahlung</t>
  </si>
  <si>
    <t>BUDNI SAGT DANKE//BERLIN/DE 2025-01-20T18:09:11 KFN 0  VJ 2812 Kartenzahlung</t>
  </si>
  <si>
    <t>Nazar Market//Berlin/DE 2025-01-20T17:59:53 KFN 0  VJ 2812 Kartenzahlung</t>
  </si>
  <si>
    <t>JORDAN KITIO ZANGIO COBADEFFXXX DE93160400000224739301 End-to-End-Ref.: MOB.21.UE.49931</t>
  </si>
  <si>
    <t>Sparen &amp; Anlegen</t>
  </si>
  <si>
    <t>TUeRKMEN GMBH//Berlin/DE 2025-01-19T18:03:57 KFN 0  VJ 2812 Kartenzahlung</t>
  </si>
  <si>
    <t>BUDNI SAGT DANKE//BERLIN/DE 2025-01-18T20:31:35 KFN 0  VJ 2812 Kartenzahlung</t>
  </si>
  <si>
    <t>Trustly Group AB SXPYDEHHXXX DE07202208000000022742 1288453371 Sendwave End-to-End-Ref.: 1288453371</t>
  </si>
  <si>
    <t>Trustly Group AB SXPYDEHHXXX DE07202208000000022742 3713095381 Sendwave End-to-End-Ref.: 3713095381</t>
  </si>
  <si>
    <t>Asia Might//Berlin/DE 2025-01-16T17:56:17 KFN 0  VJ 2812 Kartenzahlung</t>
  </si>
  <si>
    <t>Tchuente Simo leonel DEUTDEDB101 DE81100701240321774200 End-to-End-Ref.: MOB.14.UE.277739</t>
  </si>
  <si>
    <t>DELIKAT RUDOW GMBH//Berlin/DE 2025-01-13T18:01:18 KFN 0  VJ 2812 Kartenzahlung</t>
  </si>
  <si>
    <t>Fleetlery GmbH Lohn/Gehalt 644 Kitio Zangio, Jorda n End-to-End-Ref.: REF84 2025-01-13 16:35:32 Kundenreferenz: NSCT2501140017960000000000000000001</t>
  </si>
  <si>
    <t>Bargeldein-/auszahlung</t>
  </si>
  <si>
    <t>Bargeldauszahlung Commerzbank 00210654/Karl-Marx-Str. 2025-01-10T11:54:54 KFN 0  VJ 2812</t>
  </si>
  <si>
    <t>BurgerKing 26729 SOT//BERLIN/DE 2025-01-08T14:25:43 KFN 0  VJ 2812 Kartenzahlung</t>
  </si>
  <si>
    <t>BARGELDEINZAHLUNG KARTE 0 EINZAHLAUTOMAT 210654 EINZAHLUNG 10.01.2025 11:57 Berlin Karl-Marx-Str.</t>
  </si>
  <si>
    <t>BUDNI SAGT DANKE//BERLIN/DE 2025-01-07T13:05:01 KFN 0  VJ 2812 Kartenzahlung</t>
  </si>
  <si>
    <t>BUDNI SAGT DANKE//BERLIN/DE 2025-01-07T13:04:16 KFN 0  VJ 2812 Kartenzahlung</t>
  </si>
  <si>
    <t>EDEKA Alt-Rudow//BERLIN/DE 2025-01-07T14:10:56 KFN 0  VJ 2812 Kartenzahlung</t>
  </si>
  <si>
    <t>DELIKAT RUDOW GMBH//Berlin/DE 2025-01-07T14:24:54 KFN 0  VJ 2812 Kartenzahlung</t>
  </si>
  <si>
    <t>Kitio Zangio Jordan Fintiba - First Payout End-to-End-Ref.: NOTPROVIDED Kundenreferenz: NSCT2501060026380000000000000000001</t>
  </si>
  <si>
    <t>Berliner Verkehrsbetriebe (BVG) /RFB/1048531880002, 21.12.2458,00Ab o Sollstellung 104853188/2/4 01.0Ko nto bei uns 104853188 End-to-End-Ref.: 0400676907 Mandatsref: 1000-300000332160 Gläubiger-ID: DE75BVG00000050320 SEPA-BASISLASTSCHRIFT erstmalig</t>
  </si>
  <si>
    <t>Mobilität &amp; Auto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</si>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</sst>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_-[$$-409]* #,##0.00_ ;_-[$$-409]* \-#,##0.00\ ;_-[$$-409]* &quot;-&quot;??_ ;_-@_ "/>
    <numFmt numFmtId="166" formatCode="dd\.mm\.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rgb="FF131313"/>
      <name val="Arial"/>
      <family val="2"/>
    </font>
    <font>
      <sz val="11"/>
      <color indexed="8"/>
      <name val="Calibri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164" fontId="0" fillId="0" borderId="0" xfId="1" applyNumberFormat="1" applyFont="1"/>
    <xf numFmtId="164" fontId="4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5" fillId="0" borderId="0" xfId="0" applyNumberFormat="1" applyFont="1"/>
    <xf numFmtId="164" fontId="6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166" fontId="0" fillId="0" borderId="0" xfId="0" applyNumberFormat="1"/>
    <xf numFmtId="166" fontId="10" fillId="0" borderId="0" xfId="0" applyNumberFormat="1" applyFont="1" applyAlignment="1">
      <alignment vertical="center"/>
    </xf>
    <xf numFmtId="8" fontId="10" fillId="0" borderId="0" xfId="0" applyNumberFormat="1" applyFont="1" applyAlignment="1">
      <alignment vertical="center"/>
    </xf>
    <xf numFmtId="8" fontId="0" fillId="0" borderId="0" xfId="0" applyNumberFormat="1"/>
  </cellXfs>
  <cellStyles count="2">
    <cellStyle name="Normal" xfId="0" builtinId="0"/>
    <cellStyle name="Pourcentage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2" formatCode="#,##0.00\ &quot;€&quot;;[Red]\-#,##0.00\ &quot;€&quot;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ED952EE-32A9-40B2-BBA5-A2E20521238B}" autoFormatId="16" applyNumberFormats="0" applyBorderFormats="0" applyFontFormats="0" applyPatternFormats="0" applyAlignmentFormats="0" applyWidthHeightFormats="0">
  <queryTableRefresh nextId="9">
    <queryTableFields count="8">
      <queryTableField id="1" name="Buchungstag" tableColumnId="1"/>
      <queryTableField id="2" name="Wertstellung" tableColumnId="2"/>
      <queryTableField id="3" name="Umsatzart" tableColumnId="3"/>
      <queryTableField id="4" name="Buchungstext" tableColumnId="4"/>
      <queryTableField id="5" name="Betrag" tableColumnId="5"/>
      <queryTableField id="6" name="Währung" tableColumnId="6"/>
      <queryTableField id="7" name="IBAN Kontoinhaber" tableColumnId="7"/>
      <queryTableField id="8" name="Kategori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1E9CE-5ABC-41F0-A44F-B42F9A94A163}" name="Tableau5" displayName="Tableau5" ref="B1:F47" totalsRowShown="0">
  <autoFilter ref="B1:F47" xr:uid="{0931E9CE-5ABC-41F0-A44F-B42F9A94A163}"/>
  <tableColumns count="5">
    <tableColumn id="1" xr3:uid="{1B75E07C-A225-4C6C-8760-5898A3AF31C7}" name="Buchungstag" dataDxfId="36"/>
    <tableColumn id="2" xr3:uid="{37705EE4-32A1-459A-99C7-8CB3435319F4}" name="Buchungstext" dataDxfId="35"/>
    <tableColumn id="3" xr3:uid="{5197615D-85F2-4114-B27F-0B56B39058B0}" name="Betrag" dataDxfId="34"/>
    <tableColumn id="4" xr3:uid="{AB5A7958-06A6-47CC-BDE1-9A89F2F1C6CE}" name="Kategorie"/>
    <tableColumn id="5" xr3:uid="{7482E8D0-0285-4829-9419-A4A562A0CDB2}" name="Monat">
      <calculatedColumnFormula>TEXT(Tableau5[[#This Row],[Buchungstag]],"MMMM")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4DA5E0-4AB0-4636-9197-BC485F863521}" name="Tableau7" displayName="Tableau7" ref="A1:H48" tableType="queryTable" totalsRowShown="0">
  <autoFilter ref="A1:H48" xr:uid="{5C4DA5E0-4AB0-4636-9197-BC485F863521}"/>
  <tableColumns count="8">
    <tableColumn id="1" xr3:uid="{F1C75137-C925-43A7-A731-FD3124530B28}" uniqueName="1" name="Buchungstag" queryTableFieldId="1" dataDxfId="33"/>
    <tableColumn id="2" xr3:uid="{70E42FE4-23E0-4905-B3C5-8BD5210DDA31}" uniqueName="2" name="Wertstellung" queryTableFieldId="2" dataDxfId="32"/>
    <tableColumn id="3" xr3:uid="{DB4A8169-8B11-43C1-8EF4-32FD9C41B6EC}" uniqueName="3" name="Umsatzart" queryTableFieldId="3" dataDxfId="31"/>
    <tableColumn id="4" xr3:uid="{C09659D3-DA82-48F8-BC5D-F2D492CAA890}" uniqueName="4" name="Buchungstext" queryTableFieldId="4" dataDxfId="30"/>
    <tableColumn id="5" xr3:uid="{362435CF-18C0-41EC-BD8D-5BEF228888EB}" uniqueName="5" name="Betrag" queryTableFieldId="5"/>
    <tableColumn id="6" xr3:uid="{258348E0-7211-4ED4-94B4-5B48EA222A4F}" uniqueName="6" name="Währung" queryTableFieldId="6" dataDxfId="29"/>
    <tableColumn id="7" xr3:uid="{4E6C18DC-3C1B-4AE6-A7F4-D9861E94CEAA}" uniqueName="7" name="IBAN Kontoinhaber" queryTableFieldId="7" dataDxfId="28"/>
    <tableColumn id="8" xr3:uid="{884EB5B1-9A9A-40A5-BD68-0B1E70F9FB15}" uniqueName="8" name="Kategorie" queryTableFieldId="8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85F-1031-4C67-A0CC-4B43DD8F946F}">
  <sheetPr codeName="Feuil1"/>
  <dimension ref="A1:O23"/>
  <sheetViews>
    <sheetView workbookViewId="0">
      <selection activeCell="C8" sqref="C8:C17"/>
    </sheetView>
  </sheetViews>
  <sheetFormatPr baseColWidth="10" defaultRowHeight="14.4" x14ac:dyDescent="0.3"/>
  <cols>
    <col min="1" max="1" width="26.77734375" style="1" bestFit="1" customWidth="1"/>
    <col min="2" max="2" width="17.5546875" bestFit="1" customWidth="1"/>
  </cols>
  <sheetData>
    <row r="1" spans="1:15" ht="18" x14ac:dyDescent="0.35">
      <c r="A1" s="6" t="s">
        <v>29</v>
      </c>
    </row>
    <row r="3" spans="1:15" x14ac:dyDescent="0.3"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</row>
    <row r="4" spans="1:15" x14ac:dyDescent="0.3">
      <c r="B4" s="5" t="s">
        <v>12</v>
      </c>
      <c r="C4" s="9">
        <v>1074</v>
      </c>
      <c r="D4" s="9">
        <v>1074</v>
      </c>
      <c r="E4" s="9">
        <v>1074</v>
      </c>
      <c r="F4" s="9">
        <v>1074</v>
      </c>
      <c r="G4" s="9">
        <v>1074</v>
      </c>
      <c r="H4" s="9">
        <v>1074</v>
      </c>
      <c r="I4" s="9">
        <v>1074</v>
      </c>
      <c r="J4" s="9">
        <v>1074</v>
      </c>
      <c r="K4" s="9">
        <v>1074</v>
      </c>
      <c r="L4" s="9">
        <v>1074</v>
      </c>
      <c r="M4" s="9">
        <v>1074</v>
      </c>
      <c r="N4" s="9">
        <v>1074</v>
      </c>
      <c r="O4" s="2">
        <f>SUM(C4:N4)</f>
        <v>12888</v>
      </c>
    </row>
    <row r="5" spans="1:15" ht="13.8" customHeight="1" x14ac:dyDescent="0.3">
      <c r="B5" s="5" t="s">
        <v>0</v>
      </c>
      <c r="C5" s="9"/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/>
      <c r="N5" s="9"/>
      <c r="O5" s="2">
        <f>SUM(C5:N5)</f>
        <v>0</v>
      </c>
    </row>
    <row r="6" spans="1:15" ht="15.6" x14ac:dyDescent="0.3">
      <c r="B6" s="4" t="s">
        <v>1</v>
      </c>
      <c r="C6" s="7">
        <f>SUM(C4:C5)</f>
        <v>1074</v>
      </c>
      <c r="D6" s="7">
        <f t="shared" ref="D6:N6" si="0">SUM(D4:D5)</f>
        <v>1074</v>
      </c>
      <c r="E6" s="7">
        <f t="shared" si="0"/>
        <v>1074</v>
      </c>
      <c r="F6" s="7">
        <f t="shared" si="0"/>
        <v>1074</v>
      </c>
      <c r="G6" s="7">
        <f t="shared" si="0"/>
        <v>1074</v>
      </c>
      <c r="H6" s="7">
        <f>SUM(H4:H5)</f>
        <v>1074</v>
      </c>
      <c r="I6" s="7">
        <f>SUM(I4:I5)</f>
        <v>1074</v>
      </c>
      <c r="J6" s="7">
        <f t="shared" si="0"/>
        <v>1074</v>
      </c>
      <c r="K6" s="7">
        <f t="shared" si="0"/>
        <v>1074</v>
      </c>
      <c r="L6" s="7">
        <f t="shared" si="0"/>
        <v>1074</v>
      </c>
      <c r="M6" s="7">
        <f t="shared" si="0"/>
        <v>1074</v>
      </c>
      <c r="N6" s="7">
        <f t="shared" si="0"/>
        <v>1074</v>
      </c>
      <c r="O6" s="7">
        <f>SUM(O4:O5)</f>
        <v>12888</v>
      </c>
    </row>
    <row r="7" spans="1:15" x14ac:dyDescent="0.3"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B8" s="5" t="s">
        <v>2</v>
      </c>
      <c r="C8" s="2">
        <v>200</v>
      </c>
      <c r="D8" s="2">
        <v>200</v>
      </c>
      <c r="E8" s="2">
        <v>200</v>
      </c>
      <c r="F8" s="2">
        <v>200</v>
      </c>
      <c r="G8" s="2">
        <v>200</v>
      </c>
      <c r="H8" s="2">
        <v>200</v>
      </c>
      <c r="I8" s="2">
        <v>200</v>
      </c>
      <c r="J8" s="2">
        <v>200</v>
      </c>
      <c r="K8" s="2">
        <v>200</v>
      </c>
      <c r="L8" s="2">
        <v>200</v>
      </c>
      <c r="M8" s="2">
        <v>200</v>
      </c>
      <c r="N8" s="2">
        <v>200</v>
      </c>
      <c r="O8" s="2">
        <f t="shared" ref="O8:O20" si="1">SUM(C8:N8)</f>
        <v>2400</v>
      </c>
    </row>
    <row r="9" spans="1:15" x14ac:dyDescent="0.3">
      <c r="B9" s="5" t="s">
        <v>3</v>
      </c>
      <c r="C9" s="2">
        <v>140</v>
      </c>
      <c r="D9" s="2">
        <v>140</v>
      </c>
      <c r="E9" s="2">
        <v>140</v>
      </c>
      <c r="F9" s="2">
        <v>140</v>
      </c>
      <c r="G9" s="2">
        <v>140</v>
      </c>
      <c r="H9" s="2">
        <v>140</v>
      </c>
      <c r="I9" s="2">
        <v>140</v>
      </c>
      <c r="J9" s="2">
        <v>140</v>
      </c>
      <c r="K9" s="2">
        <v>140</v>
      </c>
      <c r="L9" s="2">
        <v>140</v>
      </c>
      <c r="M9" s="2">
        <v>140</v>
      </c>
      <c r="N9" s="2">
        <v>140</v>
      </c>
      <c r="O9" s="2">
        <f t="shared" si="1"/>
        <v>1680</v>
      </c>
    </row>
    <row r="10" spans="1:15" x14ac:dyDescent="0.3">
      <c r="B10" s="5" t="s">
        <v>4</v>
      </c>
      <c r="C10" s="2">
        <v>310</v>
      </c>
      <c r="D10" s="2">
        <v>310</v>
      </c>
      <c r="E10" s="2">
        <v>310</v>
      </c>
      <c r="F10" s="2">
        <v>310</v>
      </c>
      <c r="G10" s="2">
        <v>310</v>
      </c>
      <c r="H10" s="2">
        <v>310</v>
      </c>
      <c r="I10" s="2">
        <v>310</v>
      </c>
      <c r="J10" s="2">
        <v>310</v>
      </c>
      <c r="K10" s="2">
        <v>310</v>
      </c>
      <c r="L10" s="2">
        <v>310</v>
      </c>
      <c r="M10" s="2">
        <v>310</v>
      </c>
      <c r="N10" s="2">
        <v>310</v>
      </c>
      <c r="O10" s="2">
        <f t="shared" si="1"/>
        <v>3720</v>
      </c>
    </row>
    <row r="11" spans="1:15" x14ac:dyDescent="0.3">
      <c r="B11" s="5" t="s">
        <v>5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2">
        <f t="shared" si="1"/>
        <v>600</v>
      </c>
    </row>
    <row r="12" spans="1:15" x14ac:dyDescent="0.3">
      <c r="B12" s="5" t="s">
        <v>6</v>
      </c>
      <c r="C12" s="2">
        <v>58</v>
      </c>
      <c r="D12" s="2">
        <v>58</v>
      </c>
      <c r="E12" s="2">
        <v>58</v>
      </c>
      <c r="F12" s="2">
        <v>58</v>
      </c>
      <c r="G12" s="2">
        <v>58</v>
      </c>
      <c r="H12" s="2">
        <v>58</v>
      </c>
      <c r="I12" s="2">
        <v>58</v>
      </c>
      <c r="J12" s="2">
        <v>58</v>
      </c>
      <c r="K12" s="2">
        <v>58</v>
      </c>
      <c r="L12" s="2">
        <v>58</v>
      </c>
      <c r="M12" s="2">
        <v>58</v>
      </c>
      <c r="N12" s="2">
        <v>58</v>
      </c>
      <c r="O12" s="2">
        <f t="shared" si="1"/>
        <v>696</v>
      </c>
    </row>
    <row r="13" spans="1:15" x14ac:dyDescent="0.3">
      <c r="B13" s="5" t="s">
        <v>7</v>
      </c>
      <c r="C13" s="2">
        <v>9</v>
      </c>
      <c r="D13" s="2">
        <v>9</v>
      </c>
      <c r="E13" s="2">
        <v>9</v>
      </c>
      <c r="F13" s="2">
        <v>9</v>
      </c>
      <c r="G13" s="2">
        <v>9</v>
      </c>
      <c r="H13" s="2">
        <v>9</v>
      </c>
      <c r="I13" s="2">
        <v>9</v>
      </c>
      <c r="J13" s="2">
        <v>9</v>
      </c>
      <c r="K13" s="2">
        <v>9</v>
      </c>
      <c r="L13" s="2">
        <v>9</v>
      </c>
      <c r="M13" s="2">
        <v>9</v>
      </c>
      <c r="N13" s="2">
        <v>9</v>
      </c>
      <c r="O13" s="2">
        <f t="shared" si="1"/>
        <v>108</v>
      </c>
    </row>
    <row r="14" spans="1:15" x14ac:dyDescent="0.3">
      <c r="B14" s="5" t="s">
        <v>8</v>
      </c>
      <c r="C14" s="2">
        <v>50</v>
      </c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2">
        <f t="shared" si="1"/>
        <v>600</v>
      </c>
    </row>
    <row r="15" spans="1:15" x14ac:dyDescent="0.3">
      <c r="B15" s="5" t="s">
        <v>9</v>
      </c>
      <c r="C15" s="2">
        <v>50</v>
      </c>
      <c r="D15" s="2">
        <v>50</v>
      </c>
      <c r="E15" s="2">
        <v>50</v>
      </c>
      <c r="F15" s="2">
        <v>50</v>
      </c>
      <c r="G15" s="2">
        <v>50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2">
        <f t="shared" si="1"/>
        <v>600</v>
      </c>
    </row>
    <row r="16" spans="1:15" x14ac:dyDescent="0.3">
      <c r="B16" s="5" t="s">
        <v>7</v>
      </c>
      <c r="C16" s="2">
        <v>9</v>
      </c>
      <c r="D16" s="2">
        <v>9</v>
      </c>
      <c r="E16" s="2">
        <v>9</v>
      </c>
      <c r="F16" s="2">
        <v>9</v>
      </c>
      <c r="G16" s="2">
        <v>9</v>
      </c>
      <c r="H16" s="2">
        <v>9</v>
      </c>
      <c r="I16" s="2">
        <v>9</v>
      </c>
      <c r="J16" s="2">
        <v>9</v>
      </c>
      <c r="K16" s="2">
        <v>9</v>
      </c>
      <c r="L16" s="2">
        <v>9</v>
      </c>
      <c r="M16" s="2">
        <v>9</v>
      </c>
      <c r="N16" s="2">
        <v>9</v>
      </c>
      <c r="O16" s="2">
        <f t="shared" si="1"/>
        <v>108</v>
      </c>
    </row>
    <row r="17" spans="2:15" x14ac:dyDescent="0.3">
      <c r="B17" s="5" t="s">
        <v>10</v>
      </c>
      <c r="C17" s="2">
        <v>10</v>
      </c>
      <c r="D17" s="2">
        <v>10</v>
      </c>
      <c r="E17" s="2">
        <v>10</v>
      </c>
      <c r="F17" s="2">
        <v>10</v>
      </c>
      <c r="G17" s="2">
        <v>10</v>
      </c>
      <c r="H17" s="2">
        <v>10</v>
      </c>
      <c r="I17" s="2">
        <v>10</v>
      </c>
      <c r="J17" s="2">
        <v>10</v>
      </c>
      <c r="K17" s="2">
        <v>10</v>
      </c>
      <c r="L17" s="2">
        <v>10</v>
      </c>
      <c r="M17" s="2">
        <v>10</v>
      </c>
      <c r="N17" s="2">
        <v>10</v>
      </c>
      <c r="O17" s="2">
        <f t="shared" si="1"/>
        <v>120</v>
      </c>
    </row>
    <row r="18" spans="2:15" x14ac:dyDescent="0.3">
      <c r="B18" s="5" t="s">
        <v>11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>
        <f t="shared" si="1"/>
        <v>0</v>
      </c>
    </row>
    <row r="19" spans="2:15" x14ac:dyDescent="0.3">
      <c r="B19" s="5" t="s">
        <v>14</v>
      </c>
      <c r="C19" s="2"/>
      <c r="D19" s="2">
        <v>75</v>
      </c>
      <c r="E19" s="2">
        <v>75</v>
      </c>
      <c r="F19" s="2">
        <v>75</v>
      </c>
      <c r="G19" s="2"/>
      <c r="H19" s="2"/>
      <c r="I19" s="2"/>
      <c r="J19" s="2"/>
      <c r="K19" s="2"/>
      <c r="L19" s="2"/>
      <c r="M19" s="2"/>
      <c r="N19" s="2"/>
      <c r="O19" s="2">
        <f t="shared" si="1"/>
        <v>225</v>
      </c>
    </row>
    <row r="20" spans="2:15" x14ac:dyDescent="0.3">
      <c r="B20" s="5" t="s">
        <v>101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0</v>
      </c>
      <c r="O20" s="2">
        <f t="shared" si="1"/>
        <v>0</v>
      </c>
    </row>
    <row r="21" spans="2:15" ht="15.6" x14ac:dyDescent="0.3">
      <c r="B21" s="4" t="s">
        <v>13</v>
      </c>
      <c r="C21" s="8">
        <f t="shared" ref="C21:N21" si="2">SUM(C8:C19)</f>
        <v>886</v>
      </c>
      <c r="D21" s="8">
        <f t="shared" si="2"/>
        <v>961</v>
      </c>
      <c r="E21" s="8">
        <f t="shared" si="2"/>
        <v>961</v>
      </c>
      <c r="F21" s="8">
        <f t="shared" si="2"/>
        <v>961</v>
      </c>
      <c r="G21" s="8">
        <f t="shared" si="2"/>
        <v>886</v>
      </c>
      <c r="H21" s="8">
        <f t="shared" si="2"/>
        <v>886</v>
      </c>
      <c r="I21" s="8">
        <f t="shared" si="2"/>
        <v>886</v>
      </c>
      <c r="J21" s="8">
        <f t="shared" si="2"/>
        <v>886</v>
      </c>
      <c r="K21" s="8">
        <f t="shared" si="2"/>
        <v>886</v>
      </c>
      <c r="L21" s="8">
        <f t="shared" si="2"/>
        <v>886</v>
      </c>
      <c r="M21" s="8">
        <f t="shared" si="2"/>
        <v>886</v>
      </c>
      <c r="N21" s="8">
        <f t="shared" si="2"/>
        <v>886</v>
      </c>
      <c r="O21" s="3">
        <f>SUM(O8:O20)</f>
        <v>10857</v>
      </c>
    </row>
    <row r="22" spans="2:15" x14ac:dyDescent="0.3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3">
      <c r="B23" s="5" t="s">
        <v>28</v>
      </c>
      <c r="C23" s="2">
        <f>C6-C21</f>
        <v>188</v>
      </c>
      <c r="D23" s="2">
        <f t="shared" ref="D23:N23" si="3">D6-D21</f>
        <v>113</v>
      </c>
      <c r="E23" s="2">
        <f t="shared" si="3"/>
        <v>113</v>
      </c>
      <c r="F23" s="2">
        <f t="shared" si="3"/>
        <v>113</v>
      </c>
      <c r="G23" s="2">
        <f t="shared" si="3"/>
        <v>188</v>
      </c>
      <c r="H23" s="2">
        <f t="shared" si="3"/>
        <v>188</v>
      </c>
      <c r="I23" s="2">
        <f t="shared" si="3"/>
        <v>188</v>
      </c>
      <c r="J23" s="2">
        <f t="shared" si="3"/>
        <v>188</v>
      </c>
      <c r="K23" s="2">
        <f t="shared" si="3"/>
        <v>188</v>
      </c>
      <c r="L23" s="2">
        <f t="shared" si="3"/>
        <v>188</v>
      </c>
      <c r="M23" s="2">
        <f t="shared" si="3"/>
        <v>188</v>
      </c>
      <c r="N23" s="2">
        <f t="shared" si="3"/>
        <v>188</v>
      </c>
      <c r="O23" s="2">
        <f>SUM(C23:N23)</f>
        <v>2031</v>
      </c>
    </row>
  </sheetData>
  <phoneticPr fontId="3" type="noConversion"/>
  <conditionalFormatting sqref="C21:N21">
    <cfRule type="cellIs" dxfId="26" priority="2" operator="lessThan">
      <formula>850</formula>
    </cfRule>
    <cfRule type="cellIs" dxfId="25" priority="3" operator="greaterThan">
      <formula>850</formula>
    </cfRule>
    <cfRule type="cellIs" dxfId="24" priority="15" operator="greaterThan">
      <formula>700</formula>
    </cfRule>
  </conditionalFormatting>
  <conditionalFormatting sqref="C23:N23">
    <cfRule type="cellIs" dxfId="23" priority="1" operator="greaterThan">
      <formula>150</formula>
    </cfRule>
    <cfRule type="cellIs" dxfId="22" priority="8" operator="greaterThan">
      <formula>200</formula>
    </cfRule>
    <cfRule type="cellIs" dxfId="21" priority="9" operator="greaterThan">
      <formula>200</formula>
    </cfRule>
    <cfRule type="cellIs" dxfId="20" priority="10" operator="lessThan">
      <formula>100</formula>
    </cfRule>
  </conditionalFormatting>
  <conditionalFormatting sqref="O21">
    <cfRule type="cellIs" dxfId="19" priority="12" operator="lessThan">
      <formula>8400</formula>
    </cfRule>
    <cfRule type="cellIs" dxfId="18" priority="13" operator="lessThan">
      <formula>8400</formula>
    </cfRule>
    <cfRule type="cellIs" dxfId="17" priority="14" operator="greaterThan">
      <formula>8500</formula>
    </cfRule>
  </conditionalFormatting>
  <conditionalFormatting sqref="O23">
    <cfRule type="cellIs" dxfId="16" priority="5" operator="lessThan">
      <formula>1200</formula>
    </cfRule>
    <cfRule type="cellIs" dxfId="15" priority="6" operator="greaterThan">
      <formula>1200</formula>
    </cfRule>
    <cfRule type="cellIs" dxfId="14" priority="7" operator="greaterThan">
      <formula>8500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B71-46E5-4610-B447-95723DEADAB9}">
  <sheetPr codeName="Feuil3"/>
  <dimension ref="A1:B18"/>
  <sheetViews>
    <sheetView workbookViewId="0">
      <selection activeCell="B18" sqref="B18"/>
    </sheetView>
  </sheetViews>
  <sheetFormatPr baseColWidth="10" defaultRowHeight="14.4" x14ac:dyDescent="0.3"/>
  <cols>
    <col min="1" max="1" width="20.88671875" bestFit="1" customWidth="1"/>
  </cols>
  <sheetData>
    <row r="1" spans="1:2" ht="18" x14ac:dyDescent="0.35">
      <c r="A1" s="10" t="s">
        <v>38</v>
      </c>
    </row>
    <row r="4" spans="1:2" x14ac:dyDescent="0.3">
      <c r="B4" s="5" t="s">
        <v>2</v>
      </c>
    </row>
    <row r="5" spans="1:2" x14ac:dyDescent="0.3">
      <c r="B5" s="5" t="s">
        <v>3</v>
      </c>
    </row>
    <row r="6" spans="1:2" x14ac:dyDescent="0.3">
      <c r="B6" s="5" t="s">
        <v>101</v>
      </c>
    </row>
    <row r="7" spans="1:2" x14ac:dyDescent="0.3">
      <c r="B7" s="5" t="s">
        <v>0</v>
      </c>
    </row>
    <row r="8" spans="1:2" x14ac:dyDescent="0.3">
      <c r="B8" s="5" t="s">
        <v>10</v>
      </c>
    </row>
    <row r="9" spans="1:2" x14ac:dyDescent="0.3">
      <c r="B9" s="5" t="s">
        <v>11</v>
      </c>
    </row>
    <row r="10" spans="1:2" x14ac:dyDescent="0.3">
      <c r="B10" s="5" t="s">
        <v>14</v>
      </c>
    </row>
    <row r="11" spans="1:2" x14ac:dyDescent="0.3">
      <c r="B11" s="5" t="s">
        <v>9</v>
      </c>
    </row>
    <row r="12" spans="1:2" x14ac:dyDescent="0.3">
      <c r="B12" s="5" t="s">
        <v>7</v>
      </c>
    </row>
    <row r="13" spans="1:2" x14ac:dyDescent="0.3">
      <c r="B13" s="5" t="s">
        <v>7</v>
      </c>
    </row>
    <row r="14" spans="1:2" x14ac:dyDescent="0.3">
      <c r="B14" s="5" t="s">
        <v>5</v>
      </c>
    </row>
    <row r="15" spans="1:2" x14ac:dyDescent="0.3">
      <c r="B15" s="5" t="s">
        <v>4</v>
      </c>
    </row>
    <row r="16" spans="1:2" x14ac:dyDescent="0.3">
      <c r="B16" s="5" t="s">
        <v>12</v>
      </c>
    </row>
    <row r="17" spans="2:2" x14ac:dyDescent="0.3">
      <c r="B17" s="5" t="s">
        <v>6</v>
      </c>
    </row>
    <row r="18" spans="2:2" x14ac:dyDescent="0.3">
      <c r="B18" s="5" t="s">
        <v>8</v>
      </c>
    </row>
  </sheetData>
  <sortState xmlns:xlrd2="http://schemas.microsoft.com/office/spreadsheetml/2017/richdata2" ref="B4:B18">
    <sortCondition ref="B4:B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D302-9EA6-4B83-9802-15FAF516376C}">
  <sheetPr codeName="Feuil4"/>
  <dimension ref="A1:F47"/>
  <sheetViews>
    <sheetView topLeftCell="A34" workbookViewId="0">
      <selection activeCell="H41" sqref="H41"/>
    </sheetView>
  </sheetViews>
  <sheetFormatPr baseColWidth="10" defaultRowHeight="14.4" x14ac:dyDescent="0.3"/>
  <cols>
    <col min="1" max="1" width="30.33203125" bestFit="1" customWidth="1"/>
  </cols>
  <sheetData>
    <row r="1" spans="1:6" ht="21" x14ac:dyDescent="0.4">
      <c r="A1" s="14" t="s">
        <v>30</v>
      </c>
      <c r="B1" s="16" t="s">
        <v>39</v>
      </c>
      <c r="C1" s="13" t="s">
        <v>31</v>
      </c>
      <c r="D1" s="17" t="s">
        <v>32</v>
      </c>
      <c r="E1" s="13" t="s">
        <v>33</v>
      </c>
      <c r="F1" t="s">
        <v>34</v>
      </c>
    </row>
    <row r="2" spans="1:6" x14ac:dyDescent="0.3">
      <c r="B2" s="11">
        <v>45688</v>
      </c>
      <c r="C2" t="s">
        <v>45</v>
      </c>
      <c r="D2" s="18">
        <v>-1.24</v>
      </c>
      <c r="E2" t="s">
        <v>2</v>
      </c>
      <c r="F2" s="15" t="str">
        <f>TEXT(Tableau5[[#This Row],[Buchungstag]],"MMMM")</f>
        <v>janvier</v>
      </c>
    </row>
    <row r="3" spans="1:6" x14ac:dyDescent="0.3">
      <c r="B3" s="11">
        <v>45688</v>
      </c>
      <c r="C3" t="s">
        <v>48</v>
      </c>
      <c r="D3" s="18">
        <v>-1.7</v>
      </c>
      <c r="E3" t="s">
        <v>2</v>
      </c>
      <c r="F3" t="str">
        <f>TEXT(Tableau5[[#This Row],[Buchungstag]],"MMMM")</f>
        <v>janvier</v>
      </c>
    </row>
    <row r="4" spans="1:6" x14ac:dyDescent="0.3">
      <c r="B4" s="11">
        <v>45688</v>
      </c>
      <c r="C4" t="s">
        <v>49</v>
      </c>
      <c r="D4" s="18">
        <v>-6.97</v>
      </c>
      <c r="E4" t="s">
        <v>14</v>
      </c>
      <c r="F4" t="str">
        <f>TEXT(Tableau5[[#This Row],[Buchungstag]],"MMMM")</f>
        <v>janvier</v>
      </c>
    </row>
    <row r="5" spans="1:6" x14ac:dyDescent="0.3">
      <c r="B5" s="11">
        <v>45688</v>
      </c>
      <c r="C5" t="s">
        <v>51</v>
      </c>
      <c r="D5" s="18">
        <v>-5.78</v>
      </c>
      <c r="E5" t="s">
        <v>2</v>
      </c>
      <c r="F5" t="str">
        <f>TEXT(Tableau5[[#This Row],[Buchungstag]],"MMMM")</f>
        <v>janvier</v>
      </c>
    </row>
    <row r="6" spans="1:6" x14ac:dyDescent="0.3">
      <c r="B6" s="11">
        <v>45687</v>
      </c>
      <c r="C6" t="s">
        <v>52</v>
      </c>
      <c r="D6" s="18">
        <v>-0.91</v>
      </c>
      <c r="E6" t="s">
        <v>2</v>
      </c>
      <c r="F6" t="str">
        <f>TEXT(Tableau5[[#This Row],[Buchungstag]],"MMMM")</f>
        <v>janvier</v>
      </c>
    </row>
    <row r="7" spans="1:6" x14ac:dyDescent="0.3">
      <c r="B7" s="11">
        <v>45687</v>
      </c>
      <c r="C7" t="s">
        <v>54</v>
      </c>
      <c r="D7" s="18">
        <v>945.1</v>
      </c>
      <c r="E7" t="s">
        <v>0</v>
      </c>
      <c r="F7" t="str">
        <f>TEXT(Tableau5[[#This Row],[Buchungstag]],"MMMM")</f>
        <v>janvier</v>
      </c>
    </row>
    <row r="8" spans="1:6" x14ac:dyDescent="0.3">
      <c r="B8" s="11">
        <v>45687</v>
      </c>
      <c r="C8" t="s">
        <v>56</v>
      </c>
      <c r="D8" s="18">
        <v>-2.09</v>
      </c>
      <c r="E8" t="s">
        <v>2</v>
      </c>
      <c r="F8" t="str">
        <f>TEXT(Tableau5[[#This Row],[Buchungstag]],"MMMM")</f>
        <v>janvier</v>
      </c>
    </row>
    <row r="9" spans="1:6" x14ac:dyDescent="0.3">
      <c r="B9" s="11">
        <v>45686</v>
      </c>
      <c r="C9" t="s">
        <v>57</v>
      </c>
      <c r="D9" s="18">
        <v>-7.43</v>
      </c>
      <c r="E9" t="s">
        <v>2</v>
      </c>
      <c r="F9" t="str">
        <f>TEXT(Tableau5[[#This Row],[Buchungstag]],"MMMM")</f>
        <v>janvier</v>
      </c>
    </row>
    <row r="10" spans="1:6" x14ac:dyDescent="0.3">
      <c r="B10" s="11">
        <v>45686</v>
      </c>
      <c r="C10" t="s">
        <v>58</v>
      </c>
      <c r="D10" s="18">
        <v>-4.99</v>
      </c>
      <c r="E10" t="s">
        <v>2</v>
      </c>
      <c r="F10" t="str">
        <f>TEXT(Tableau5[[#This Row],[Buchungstag]],"MMMM")</f>
        <v>janvier</v>
      </c>
    </row>
    <row r="11" spans="1:6" x14ac:dyDescent="0.3">
      <c r="B11" s="11">
        <v>45686</v>
      </c>
      <c r="C11" t="s">
        <v>60</v>
      </c>
      <c r="D11" s="18">
        <v>-26.08</v>
      </c>
      <c r="E11" t="s">
        <v>2</v>
      </c>
      <c r="F11" t="str">
        <f>TEXT(Tableau5[[#This Row],[Buchungstag]],"MMMM")</f>
        <v>janvier</v>
      </c>
    </row>
    <row r="12" spans="1:6" x14ac:dyDescent="0.3">
      <c r="B12" s="11">
        <v>45685</v>
      </c>
      <c r="C12" t="s">
        <v>61</v>
      </c>
      <c r="D12" s="18">
        <v>-9.99</v>
      </c>
      <c r="E12" t="s">
        <v>14</v>
      </c>
      <c r="F12" t="str">
        <f>TEXT(Tableau5[[#This Row],[Buchungstag]],"MMMM")</f>
        <v>janvier</v>
      </c>
    </row>
    <row r="13" spans="1:6" x14ac:dyDescent="0.3">
      <c r="B13" s="11">
        <v>45685</v>
      </c>
      <c r="C13" t="s">
        <v>62</v>
      </c>
      <c r="D13" s="18">
        <v>-14</v>
      </c>
      <c r="E13" t="s">
        <v>8</v>
      </c>
      <c r="F13" t="str">
        <f>TEXT(Tableau5[[#This Row],[Buchungstag]],"MMMM")</f>
        <v>janvier</v>
      </c>
    </row>
    <row r="14" spans="1:6" x14ac:dyDescent="0.3">
      <c r="B14" s="11">
        <v>45684</v>
      </c>
      <c r="C14" t="s">
        <v>63</v>
      </c>
      <c r="D14" s="18">
        <v>-1.2</v>
      </c>
      <c r="E14" t="s">
        <v>2</v>
      </c>
      <c r="F14" t="str">
        <f>TEXT(Tableau5[[#This Row],[Buchungstag]],"MMMM")</f>
        <v>janvier</v>
      </c>
    </row>
    <row r="15" spans="1:6" x14ac:dyDescent="0.3">
      <c r="B15" s="11">
        <v>45684</v>
      </c>
      <c r="C15" t="s">
        <v>64</v>
      </c>
      <c r="D15" s="18">
        <v>-5</v>
      </c>
      <c r="E15" t="s">
        <v>10</v>
      </c>
      <c r="F15" t="str">
        <f>TEXT(Tableau5[[#This Row],[Buchungstag]],"MMMM")</f>
        <v>janvier</v>
      </c>
    </row>
    <row r="16" spans="1:6" x14ac:dyDescent="0.3">
      <c r="B16" s="11">
        <v>45684</v>
      </c>
      <c r="C16" t="s">
        <v>65</v>
      </c>
      <c r="D16" s="18">
        <v>-6.7</v>
      </c>
      <c r="E16" t="s">
        <v>2</v>
      </c>
      <c r="F16" t="str">
        <f>TEXT(Tableau5[[#This Row],[Buchungstag]],"MMMM")</f>
        <v>janvier</v>
      </c>
    </row>
    <row r="17" spans="2:6" x14ac:dyDescent="0.3">
      <c r="B17" s="11">
        <v>45684</v>
      </c>
      <c r="C17" t="s">
        <v>66</v>
      </c>
      <c r="D17" s="18">
        <v>-9.3000000000000007</v>
      </c>
      <c r="E17" t="s">
        <v>2</v>
      </c>
      <c r="F17" t="str">
        <f>TEXT(Tableau5[[#This Row],[Buchungstag]],"MMMM")</f>
        <v>janvier</v>
      </c>
    </row>
    <row r="18" spans="2:6" x14ac:dyDescent="0.3">
      <c r="B18" s="11">
        <v>45684</v>
      </c>
      <c r="C18" t="s">
        <v>67</v>
      </c>
      <c r="D18" s="18">
        <v>-20</v>
      </c>
      <c r="E18" t="s">
        <v>101</v>
      </c>
      <c r="F18" t="str">
        <f>TEXT(Tableau5[[#This Row],[Buchungstag]],"MMMM")</f>
        <v>janvier</v>
      </c>
    </row>
    <row r="19" spans="2:6" x14ac:dyDescent="0.3">
      <c r="B19" s="11">
        <v>45680</v>
      </c>
      <c r="C19" t="s">
        <v>69</v>
      </c>
      <c r="D19" s="18">
        <v>-192</v>
      </c>
      <c r="E19" t="s">
        <v>101</v>
      </c>
      <c r="F19" t="str">
        <f>TEXT(Tableau5[[#This Row],[Buchungstag]],"MMMM")</f>
        <v>janvier</v>
      </c>
    </row>
    <row r="20" spans="2:6" x14ac:dyDescent="0.3">
      <c r="B20" s="11">
        <v>45680</v>
      </c>
      <c r="C20" t="s">
        <v>70</v>
      </c>
      <c r="D20" s="18">
        <v>-4.25</v>
      </c>
      <c r="E20" t="s">
        <v>10</v>
      </c>
      <c r="F20" t="str">
        <f>TEXT(Tableau5[[#This Row],[Buchungstag]],"MMMM")</f>
        <v>janvier</v>
      </c>
    </row>
    <row r="21" spans="2:6" x14ac:dyDescent="0.3">
      <c r="B21" s="11">
        <v>45680</v>
      </c>
      <c r="C21" t="s">
        <v>71</v>
      </c>
      <c r="D21" s="18">
        <v>-8.99</v>
      </c>
      <c r="E21" t="s">
        <v>7</v>
      </c>
      <c r="F21" t="str">
        <f>TEXT(Tableau5[[#This Row],[Buchungstag]],"MMMM")</f>
        <v>janvier</v>
      </c>
    </row>
    <row r="22" spans="2:6" x14ac:dyDescent="0.3">
      <c r="B22" s="11">
        <v>45679</v>
      </c>
      <c r="C22" t="s">
        <v>72</v>
      </c>
      <c r="D22" s="18">
        <v>-300</v>
      </c>
      <c r="E22" t="s">
        <v>101</v>
      </c>
      <c r="F22" t="str">
        <f>TEXT(Tableau5[[#This Row],[Buchungstag]],"MMMM")</f>
        <v>janvier</v>
      </c>
    </row>
    <row r="23" spans="2:6" x14ac:dyDescent="0.3">
      <c r="B23" s="11">
        <v>45679</v>
      </c>
      <c r="C23" t="s">
        <v>73</v>
      </c>
      <c r="D23" s="18">
        <v>-11.64</v>
      </c>
      <c r="E23" t="s">
        <v>2</v>
      </c>
      <c r="F23" t="str">
        <f>TEXT(Tableau5[[#This Row],[Buchungstag]],"MMMM")</f>
        <v>janvier</v>
      </c>
    </row>
    <row r="24" spans="2:6" x14ac:dyDescent="0.3">
      <c r="B24" s="11">
        <v>45679</v>
      </c>
      <c r="C24" t="s">
        <v>74</v>
      </c>
      <c r="D24" s="18">
        <v>-0.79</v>
      </c>
      <c r="E24" t="s">
        <v>2</v>
      </c>
      <c r="F24" t="str">
        <f>TEXT(Tableau5[[#This Row],[Buchungstag]],"MMMM")</f>
        <v>janvier</v>
      </c>
    </row>
    <row r="25" spans="2:6" x14ac:dyDescent="0.3">
      <c r="B25" s="11">
        <v>45679</v>
      </c>
      <c r="C25" t="s">
        <v>75</v>
      </c>
      <c r="D25" s="18">
        <v>-10</v>
      </c>
      <c r="E25" t="s">
        <v>8</v>
      </c>
      <c r="F25" t="str">
        <f>TEXT(Tableau5[[#This Row],[Buchungstag]],"MMMM")</f>
        <v>janvier</v>
      </c>
    </row>
    <row r="26" spans="2:6" x14ac:dyDescent="0.3">
      <c r="B26" s="11">
        <v>45678</v>
      </c>
      <c r="C26" t="s">
        <v>76</v>
      </c>
      <c r="D26" s="18">
        <v>-33.25</v>
      </c>
      <c r="E26" t="s">
        <v>2</v>
      </c>
      <c r="F26" t="str">
        <f>TEXT(Tableau5[[#This Row],[Buchungstag]],"MMMM")</f>
        <v>janvier</v>
      </c>
    </row>
    <row r="27" spans="2:6" x14ac:dyDescent="0.3">
      <c r="B27" s="11">
        <v>45678</v>
      </c>
      <c r="C27" t="s">
        <v>77</v>
      </c>
      <c r="D27" s="18">
        <v>-5.99</v>
      </c>
      <c r="E27" t="s">
        <v>2</v>
      </c>
      <c r="F27" t="str">
        <f>TEXT(Tableau5[[#This Row],[Buchungstag]],"MMMM")</f>
        <v>janvier</v>
      </c>
    </row>
    <row r="28" spans="2:6" x14ac:dyDescent="0.3">
      <c r="B28" s="11">
        <v>45678</v>
      </c>
      <c r="C28" t="s">
        <v>78</v>
      </c>
      <c r="D28" s="18">
        <v>-4.9400000000000004</v>
      </c>
      <c r="E28" t="s">
        <v>2</v>
      </c>
      <c r="F28" t="str">
        <f>TEXT(Tableau5[[#This Row],[Buchungstag]],"MMMM")</f>
        <v>janvier</v>
      </c>
    </row>
    <row r="29" spans="2:6" x14ac:dyDescent="0.3">
      <c r="B29" s="11">
        <v>45678</v>
      </c>
      <c r="C29" t="s">
        <v>79</v>
      </c>
      <c r="D29" s="18">
        <v>-17.2</v>
      </c>
      <c r="E29" t="s">
        <v>2</v>
      </c>
      <c r="F29" t="str">
        <f>TEXT(Tableau5[[#This Row],[Buchungstag]],"MMMM")</f>
        <v>janvier</v>
      </c>
    </row>
    <row r="30" spans="2:6" x14ac:dyDescent="0.3">
      <c r="B30" s="11">
        <v>45678</v>
      </c>
      <c r="C30" t="s">
        <v>80</v>
      </c>
      <c r="D30" s="18">
        <v>-100</v>
      </c>
      <c r="E30" t="s">
        <v>11</v>
      </c>
      <c r="F30" t="str">
        <f>TEXT(Tableau5[[#This Row],[Buchungstag]],"MMMM")</f>
        <v>janvier</v>
      </c>
    </row>
    <row r="31" spans="2:6" x14ac:dyDescent="0.3">
      <c r="B31" s="11">
        <v>45677</v>
      </c>
      <c r="C31" t="s">
        <v>82</v>
      </c>
      <c r="D31" s="18">
        <v>-4.5</v>
      </c>
      <c r="E31" t="s">
        <v>2</v>
      </c>
      <c r="F31" t="str">
        <f>TEXT(Tableau5[[#This Row],[Buchungstag]],"MMMM")</f>
        <v>janvier</v>
      </c>
    </row>
    <row r="32" spans="2:6" x14ac:dyDescent="0.3">
      <c r="B32" s="11">
        <v>45677</v>
      </c>
      <c r="C32" t="s">
        <v>83</v>
      </c>
      <c r="D32" s="18">
        <v>-2.14</v>
      </c>
      <c r="E32" t="s">
        <v>2</v>
      </c>
      <c r="F32" t="str">
        <f>TEXT(Tableau5[[#This Row],[Buchungstag]],"MMMM")</f>
        <v>janvier</v>
      </c>
    </row>
    <row r="33" spans="2:6" x14ac:dyDescent="0.3">
      <c r="B33" s="11">
        <v>45674</v>
      </c>
      <c r="C33" t="s">
        <v>84</v>
      </c>
      <c r="D33" s="18">
        <v>-50</v>
      </c>
      <c r="E33" t="s">
        <v>101</v>
      </c>
      <c r="F33" t="str">
        <f>TEXT(Tableau5[[#This Row],[Buchungstag]],"MMMM")</f>
        <v>janvier</v>
      </c>
    </row>
    <row r="34" spans="2:6" x14ac:dyDescent="0.3">
      <c r="B34" s="11">
        <v>45674</v>
      </c>
      <c r="C34" t="s">
        <v>85</v>
      </c>
      <c r="D34" s="18">
        <v>-40</v>
      </c>
      <c r="E34" t="s">
        <v>101</v>
      </c>
      <c r="F34" t="str">
        <f>TEXT(Tableau5[[#This Row],[Buchungstag]],"MMMM")</f>
        <v>janvier</v>
      </c>
    </row>
    <row r="35" spans="2:6" x14ac:dyDescent="0.3">
      <c r="B35" s="11">
        <v>45674</v>
      </c>
      <c r="C35" t="s">
        <v>86</v>
      </c>
      <c r="D35" s="18">
        <v>-4.2</v>
      </c>
      <c r="E35" t="s">
        <v>2</v>
      </c>
      <c r="F35" t="str">
        <f>TEXT(Tableau5[[#This Row],[Buchungstag]],"MMMM")</f>
        <v>janvier</v>
      </c>
    </row>
    <row r="36" spans="2:6" x14ac:dyDescent="0.3">
      <c r="B36" s="11">
        <v>45672</v>
      </c>
      <c r="C36" t="s">
        <v>87</v>
      </c>
      <c r="D36" s="18">
        <v>-290</v>
      </c>
      <c r="E36" t="s">
        <v>4</v>
      </c>
      <c r="F36" t="str">
        <f>TEXT(Tableau5[[#This Row],[Buchungstag]],"MMMM")</f>
        <v>janvier</v>
      </c>
    </row>
    <row r="37" spans="2:6" x14ac:dyDescent="0.3">
      <c r="B37" s="11">
        <v>45671</v>
      </c>
      <c r="C37" t="s">
        <v>88</v>
      </c>
      <c r="D37" s="18">
        <v>-6.48</v>
      </c>
      <c r="E37" t="s">
        <v>2</v>
      </c>
      <c r="F37" t="str">
        <f>TEXT(Tableau5[[#This Row],[Buchungstag]],"MMMM")</f>
        <v>janvier</v>
      </c>
    </row>
    <row r="38" spans="2:6" x14ac:dyDescent="0.3">
      <c r="B38" s="11">
        <v>45671</v>
      </c>
      <c r="C38" t="s">
        <v>89</v>
      </c>
      <c r="D38" s="18">
        <v>1283.1400000000001</v>
      </c>
      <c r="E38" t="s">
        <v>12</v>
      </c>
      <c r="F38" t="str">
        <f>TEXT(Tableau5[[#This Row],[Buchungstag]],"MMMM")</f>
        <v>janvier</v>
      </c>
    </row>
    <row r="39" spans="2:6" x14ac:dyDescent="0.3">
      <c r="B39" s="11">
        <v>45670</v>
      </c>
      <c r="C39" t="s">
        <v>91</v>
      </c>
      <c r="D39" s="18">
        <v>-300</v>
      </c>
      <c r="E39" t="s">
        <v>101</v>
      </c>
      <c r="F39" t="str">
        <f>TEXT(Tableau5[[#This Row],[Buchungstag]],"MMMM")</f>
        <v>janvier</v>
      </c>
    </row>
    <row r="40" spans="2:6" x14ac:dyDescent="0.3">
      <c r="B40" s="11">
        <v>45667</v>
      </c>
      <c r="C40" t="s">
        <v>92</v>
      </c>
      <c r="D40" s="18">
        <v>-6.49</v>
      </c>
      <c r="E40" t="s">
        <v>2</v>
      </c>
      <c r="F40" t="str">
        <f>TEXT(Tableau5[[#This Row],[Buchungstag]],"MMMM")</f>
        <v>janvier</v>
      </c>
    </row>
    <row r="41" spans="2:6" x14ac:dyDescent="0.3">
      <c r="B41" s="11">
        <v>45667</v>
      </c>
      <c r="C41" t="s">
        <v>93</v>
      </c>
      <c r="D41" s="18">
        <v>1.44</v>
      </c>
      <c r="E41" t="s">
        <v>0</v>
      </c>
      <c r="F41" t="str">
        <f>TEXT(Tableau5[[#This Row],[Buchungstag]],"MMMM")</f>
        <v>janvier</v>
      </c>
    </row>
    <row r="42" spans="2:6" x14ac:dyDescent="0.3">
      <c r="B42" s="11">
        <v>45665</v>
      </c>
      <c r="C42" t="s">
        <v>94</v>
      </c>
      <c r="D42" s="18">
        <v>-2.99</v>
      </c>
      <c r="E42" t="s">
        <v>2</v>
      </c>
      <c r="F42" t="str">
        <f>TEXT(Tableau5[[#This Row],[Buchungstag]],"MMMM")</f>
        <v>janvier</v>
      </c>
    </row>
    <row r="43" spans="2:6" x14ac:dyDescent="0.3">
      <c r="B43" s="11">
        <v>45665</v>
      </c>
      <c r="C43" t="s">
        <v>95</v>
      </c>
      <c r="D43" s="18">
        <v>-2.23</v>
      </c>
      <c r="E43" t="s">
        <v>2</v>
      </c>
      <c r="F43" t="str">
        <f>TEXT(Tableau5[[#This Row],[Buchungstag]],"MMMM")</f>
        <v>janvier</v>
      </c>
    </row>
    <row r="44" spans="2:6" x14ac:dyDescent="0.3">
      <c r="B44" s="11">
        <v>45665</v>
      </c>
      <c r="C44" t="s">
        <v>96</v>
      </c>
      <c r="D44" s="18">
        <v>-2.78</v>
      </c>
      <c r="E44" t="s">
        <v>2</v>
      </c>
      <c r="F44" t="str">
        <f>TEXT(Tableau5[[#This Row],[Buchungstag]],"MMMM")</f>
        <v>janvier</v>
      </c>
    </row>
    <row r="45" spans="2:6" x14ac:dyDescent="0.3">
      <c r="B45" s="11">
        <v>45665</v>
      </c>
      <c r="C45" t="s">
        <v>97</v>
      </c>
      <c r="D45" s="18">
        <v>-6.48</v>
      </c>
      <c r="E45" t="s">
        <v>2</v>
      </c>
      <c r="F45" t="str">
        <f>TEXT(Tableau5[[#This Row],[Buchungstag]],"MMMM")</f>
        <v>janvier</v>
      </c>
    </row>
    <row r="46" spans="2:6" x14ac:dyDescent="0.3">
      <c r="B46" s="11">
        <v>45663</v>
      </c>
      <c r="C46" t="s">
        <v>98</v>
      </c>
      <c r="D46" s="18">
        <v>8565.2000000000007</v>
      </c>
      <c r="E46" t="s">
        <v>0</v>
      </c>
      <c r="F46" t="str">
        <f>TEXT(Tableau5[[#This Row],[Buchungstag]],"MMMM")</f>
        <v>janvier</v>
      </c>
    </row>
    <row r="47" spans="2:6" x14ac:dyDescent="0.3">
      <c r="B47" s="11">
        <v>45659</v>
      </c>
      <c r="C47" t="s">
        <v>99</v>
      </c>
      <c r="D47" s="18">
        <v>-58</v>
      </c>
      <c r="E47" t="s">
        <v>6</v>
      </c>
      <c r="F47" t="str">
        <f>TEXT(Tableau5[[#This Row],[Buchungstag]],"MMMM")</f>
        <v>janvier</v>
      </c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C0D7BB-5A95-45EC-8580-7632DF924FC3}">
          <x14:formula1>
            <xm:f>Liste!$B$4:$B$18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CE-D417-4120-A131-F2545D06A276}">
  <sheetPr codeName="Feuil6"/>
  <dimension ref="A1:H48"/>
  <sheetViews>
    <sheetView tabSelected="1" workbookViewId="0">
      <selection activeCell="A2" sqref="A2"/>
    </sheetView>
  </sheetViews>
  <sheetFormatPr baseColWidth="10" defaultRowHeight="14.4" x14ac:dyDescent="0.3"/>
  <cols>
    <col min="1" max="1" width="14.109375" bestFit="1" customWidth="1"/>
    <col min="2" max="2" width="13.88671875" bestFit="1" customWidth="1"/>
    <col min="3" max="3" width="20" bestFit="1" customWidth="1"/>
    <col min="4" max="4" width="80.88671875" bestFit="1" customWidth="1"/>
    <col min="5" max="5" width="8.6640625" bestFit="1" customWidth="1"/>
    <col min="6" max="6" width="11" bestFit="1" customWidth="1"/>
    <col min="7" max="7" width="23.44140625" bestFit="1" customWidth="1"/>
    <col min="8" max="8" width="19.33203125" bestFit="1" customWidth="1"/>
  </cols>
  <sheetData>
    <row r="1" spans="1:8" x14ac:dyDescent="0.3">
      <c r="A1" t="s">
        <v>39</v>
      </c>
      <c r="B1" t="s">
        <v>40</v>
      </c>
      <c r="C1" t="s">
        <v>41</v>
      </c>
      <c r="D1" t="s">
        <v>31</v>
      </c>
      <c r="E1" t="s">
        <v>32</v>
      </c>
      <c r="F1" t="s">
        <v>42</v>
      </c>
      <c r="G1" t="s">
        <v>43</v>
      </c>
      <c r="H1" t="s">
        <v>33</v>
      </c>
    </row>
    <row r="2" spans="1:8" x14ac:dyDescent="0.3">
      <c r="A2" s="11"/>
      <c r="B2" s="11"/>
    </row>
    <row r="3" spans="1:8" x14ac:dyDescent="0.3">
      <c r="A3" s="11">
        <v>45688</v>
      </c>
      <c r="B3" s="11">
        <v>45688</v>
      </c>
      <c r="C3" t="s">
        <v>44</v>
      </c>
      <c r="D3" t="s">
        <v>45</v>
      </c>
      <c r="E3">
        <v>-1.24</v>
      </c>
      <c r="F3" t="s">
        <v>46</v>
      </c>
      <c r="G3" t="s">
        <v>47</v>
      </c>
      <c r="H3" t="s">
        <v>35</v>
      </c>
    </row>
    <row r="4" spans="1:8" x14ac:dyDescent="0.3">
      <c r="A4" s="11">
        <v>45688</v>
      </c>
      <c r="B4" s="11">
        <v>45688</v>
      </c>
      <c r="C4" t="s">
        <v>44</v>
      </c>
      <c r="D4" t="s">
        <v>48</v>
      </c>
      <c r="E4">
        <v>-1.7</v>
      </c>
      <c r="F4" t="s">
        <v>46</v>
      </c>
      <c r="G4" t="s">
        <v>47</v>
      </c>
      <c r="H4" t="s">
        <v>35</v>
      </c>
    </row>
    <row r="5" spans="1:8" x14ac:dyDescent="0.3">
      <c r="A5" s="11">
        <v>45688</v>
      </c>
      <c r="B5" s="11">
        <v>45688</v>
      </c>
      <c r="C5" t="s">
        <v>44</v>
      </c>
      <c r="D5" t="s">
        <v>49</v>
      </c>
      <c r="E5">
        <v>-6.97</v>
      </c>
      <c r="F5" t="s">
        <v>46</v>
      </c>
      <c r="G5" t="s">
        <v>47</v>
      </c>
      <c r="H5" t="s">
        <v>50</v>
      </c>
    </row>
    <row r="6" spans="1:8" x14ac:dyDescent="0.3">
      <c r="A6" s="11">
        <v>45688</v>
      </c>
      <c r="B6" s="11">
        <v>45688</v>
      </c>
      <c r="C6" t="s">
        <v>44</v>
      </c>
      <c r="D6" t="s">
        <v>51</v>
      </c>
      <c r="E6">
        <v>-5.78</v>
      </c>
      <c r="F6" t="s">
        <v>46</v>
      </c>
      <c r="G6" t="s">
        <v>47</v>
      </c>
      <c r="H6" t="s">
        <v>35</v>
      </c>
    </row>
    <row r="7" spans="1:8" x14ac:dyDescent="0.3">
      <c r="A7" s="11">
        <v>45687</v>
      </c>
      <c r="B7" s="11">
        <v>45687</v>
      </c>
      <c r="C7" t="s">
        <v>44</v>
      </c>
      <c r="D7" t="s">
        <v>52</v>
      </c>
      <c r="E7">
        <v>-0.91</v>
      </c>
      <c r="F7" t="s">
        <v>46</v>
      </c>
      <c r="G7" t="s">
        <v>47</v>
      </c>
      <c r="H7" t="s">
        <v>35</v>
      </c>
    </row>
    <row r="8" spans="1:8" x14ac:dyDescent="0.3">
      <c r="A8" s="11">
        <v>45687</v>
      </c>
      <c r="B8" s="11">
        <v>45687</v>
      </c>
      <c r="C8" t="s">
        <v>53</v>
      </c>
      <c r="D8" t="s">
        <v>54</v>
      </c>
      <c r="E8">
        <v>945.1</v>
      </c>
      <c r="F8" t="s">
        <v>46</v>
      </c>
      <c r="G8" t="s">
        <v>47</v>
      </c>
      <c r="H8" t="s">
        <v>55</v>
      </c>
    </row>
    <row r="9" spans="1:8" x14ac:dyDescent="0.3">
      <c r="A9" s="11">
        <v>45687</v>
      </c>
      <c r="B9" s="11">
        <v>45687</v>
      </c>
      <c r="C9" t="s">
        <v>44</v>
      </c>
      <c r="D9" t="s">
        <v>56</v>
      </c>
      <c r="E9">
        <v>-2.09</v>
      </c>
      <c r="F9" t="s">
        <v>46</v>
      </c>
      <c r="G9" t="s">
        <v>47</v>
      </c>
      <c r="H9" t="s">
        <v>35</v>
      </c>
    </row>
    <row r="10" spans="1:8" x14ac:dyDescent="0.3">
      <c r="A10" s="11">
        <v>45686</v>
      </c>
      <c r="B10" s="11">
        <v>45686</v>
      </c>
      <c r="C10" t="s">
        <v>44</v>
      </c>
      <c r="D10" t="s">
        <v>57</v>
      </c>
      <c r="E10">
        <v>-7.43</v>
      </c>
      <c r="F10" t="s">
        <v>46</v>
      </c>
      <c r="G10" t="s">
        <v>47</v>
      </c>
      <c r="H10" t="s">
        <v>35</v>
      </c>
    </row>
    <row r="11" spans="1:8" x14ac:dyDescent="0.3">
      <c r="A11" s="11">
        <v>45686</v>
      </c>
      <c r="B11" s="11">
        <v>45686</v>
      </c>
      <c r="C11" t="s">
        <v>44</v>
      </c>
      <c r="D11" t="s">
        <v>58</v>
      </c>
      <c r="E11">
        <v>-4.99</v>
      </c>
      <c r="F11" t="s">
        <v>46</v>
      </c>
      <c r="G11" t="s">
        <v>47</v>
      </c>
      <c r="H11" t="s">
        <v>59</v>
      </c>
    </row>
    <row r="12" spans="1:8" x14ac:dyDescent="0.3">
      <c r="A12" s="11">
        <v>45686</v>
      </c>
      <c r="B12" s="11">
        <v>45686</v>
      </c>
      <c r="C12" t="s">
        <v>44</v>
      </c>
      <c r="D12" t="s">
        <v>60</v>
      </c>
      <c r="E12">
        <v>-26.08</v>
      </c>
      <c r="F12" t="s">
        <v>46</v>
      </c>
      <c r="G12" t="s">
        <v>47</v>
      </c>
      <c r="H12" t="s">
        <v>35</v>
      </c>
    </row>
    <row r="13" spans="1:8" x14ac:dyDescent="0.3">
      <c r="A13" s="11">
        <v>45685</v>
      </c>
      <c r="B13" s="11">
        <v>45685</v>
      </c>
      <c r="C13" t="s">
        <v>44</v>
      </c>
      <c r="D13" t="s">
        <v>61</v>
      </c>
      <c r="E13">
        <v>-9.99</v>
      </c>
      <c r="F13" t="s">
        <v>46</v>
      </c>
      <c r="G13" t="s">
        <v>47</v>
      </c>
      <c r="H13" t="s">
        <v>50</v>
      </c>
    </row>
    <row r="14" spans="1:8" x14ac:dyDescent="0.3">
      <c r="A14" s="11">
        <v>45685</v>
      </c>
      <c r="B14" s="11">
        <v>45685</v>
      </c>
      <c r="C14" t="s">
        <v>44</v>
      </c>
      <c r="D14" t="s">
        <v>62</v>
      </c>
      <c r="E14">
        <v>-14</v>
      </c>
      <c r="F14" t="s">
        <v>46</v>
      </c>
      <c r="G14" t="s">
        <v>47</v>
      </c>
      <c r="H14" t="s">
        <v>50</v>
      </c>
    </row>
    <row r="15" spans="1:8" x14ac:dyDescent="0.3">
      <c r="A15" s="11">
        <v>45684</v>
      </c>
      <c r="B15" s="11">
        <v>45684</v>
      </c>
      <c r="C15" t="s">
        <v>44</v>
      </c>
      <c r="D15" t="s">
        <v>63</v>
      </c>
      <c r="E15">
        <v>-1.2</v>
      </c>
      <c r="F15" t="s">
        <v>46</v>
      </c>
      <c r="G15" t="s">
        <v>47</v>
      </c>
      <c r="H15" t="s">
        <v>35</v>
      </c>
    </row>
    <row r="16" spans="1:8" x14ac:dyDescent="0.3">
      <c r="A16" s="11">
        <v>45684</v>
      </c>
      <c r="B16" s="11">
        <v>45684</v>
      </c>
      <c r="C16" t="s">
        <v>44</v>
      </c>
      <c r="D16" t="s">
        <v>64</v>
      </c>
      <c r="E16">
        <v>-5</v>
      </c>
      <c r="F16" t="s">
        <v>46</v>
      </c>
      <c r="G16" t="s">
        <v>47</v>
      </c>
      <c r="H16" t="s">
        <v>35</v>
      </c>
    </row>
    <row r="17" spans="1:8" x14ac:dyDescent="0.3">
      <c r="A17" s="11">
        <v>45684</v>
      </c>
      <c r="B17" s="11">
        <v>45684</v>
      </c>
      <c r="C17" t="s">
        <v>44</v>
      </c>
      <c r="D17" t="s">
        <v>65</v>
      </c>
      <c r="E17">
        <v>-6.7</v>
      </c>
      <c r="F17" t="s">
        <v>46</v>
      </c>
      <c r="G17" t="s">
        <v>47</v>
      </c>
      <c r="H17" t="s">
        <v>35</v>
      </c>
    </row>
    <row r="18" spans="1:8" x14ac:dyDescent="0.3">
      <c r="A18" s="11">
        <v>45684</v>
      </c>
      <c r="B18" s="11">
        <v>45684</v>
      </c>
      <c r="C18" t="s">
        <v>44</v>
      </c>
      <c r="D18" t="s">
        <v>66</v>
      </c>
      <c r="E18">
        <v>-9.3000000000000007</v>
      </c>
      <c r="F18" t="s">
        <v>46</v>
      </c>
      <c r="G18" t="s">
        <v>47</v>
      </c>
      <c r="H18" t="s">
        <v>35</v>
      </c>
    </row>
    <row r="19" spans="1:8" x14ac:dyDescent="0.3">
      <c r="A19" s="11">
        <v>45684</v>
      </c>
      <c r="B19" s="11">
        <v>45684</v>
      </c>
      <c r="C19" t="s">
        <v>53</v>
      </c>
      <c r="D19" t="s">
        <v>67</v>
      </c>
      <c r="E19">
        <v>-20</v>
      </c>
      <c r="F19" t="s">
        <v>46</v>
      </c>
      <c r="G19" t="s">
        <v>47</v>
      </c>
      <c r="H19" t="s">
        <v>36</v>
      </c>
    </row>
    <row r="20" spans="1:8" x14ac:dyDescent="0.3">
      <c r="A20" s="11">
        <v>45680</v>
      </c>
      <c r="B20" s="11">
        <v>45680</v>
      </c>
      <c r="C20" t="s">
        <v>68</v>
      </c>
      <c r="D20" t="s">
        <v>69</v>
      </c>
      <c r="E20">
        <v>-192</v>
      </c>
      <c r="F20" t="s">
        <v>46</v>
      </c>
      <c r="G20" t="s">
        <v>47</v>
      </c>
      <c r="H20" t="s">
        <v>36</v>
      </c>
    </row>
    <row r="21" spans="1:8" x14ac:dyDescent="0.3">
      <c r="A21" s="11">
        <v>45680</v>
      </c>
      <c r="B21" s="11">
        <v>45680</v>
      </c>
      <c r="C21" t="s">
        <v>44</v>
      </c>
      <c r="D21" t="s">
        <v>70</v>
      </c>
      <c r="E21">
        <v>-4.25</v>
      </c>
      <c r="F21" t="s">
        <v>46</v>
      </c>
      <c r="G21" t="s">
        <v>47</v>
      </c>
      <c r="H21" t="s">
        <v>35</v>
      </c>
    </row>
    <row r="22" spans="1:8" x14ac:dyDescent="0.3">
      <c r="A22" s="11">
        <v>45680</v>
      </c>
      <c r="B22" s="11">
        <v>45680</v>
      </c>
      <c r="C22" t="s">
        <v>44</v>
      </c>
      <c r="D22" t="s">
        <v>71</v>
      </c>
      <c r="E22">
        <v>-8.99</v>
      </c>
      <c r="F22" t="s">
        <v>46</v>
      </c>
      <c r="G22" t="s">
        <v>47</v>
      </c>
      <c r="H22" t="s">
        <v>37</v>
      </c>
    </row>
    <row r="23" spans="1:8" x14ac:dyDescent="0.3">
      <c r="A23" s="11">
        <v>45679</v>
      </c>
      <c r="B23" s="11">
        <v>45679</v>
      </c>
      <c r="C23" t="s">
        <v>68</v>
      </c>
      <c r="D23" t="s">
        <v>72</v>
      </c>
      <c r="E23">
        <v>-300</v>
      </c>
      <c r="F23" t="s">
        <v>46</v>
      </c>
      <c r="G23" t="s">
        <v>47</v>
      </c>
      <c r="H23" t="s">
        <v>36</v>
      </c>
    </row>
    <row r="24" spans="1:8" x14ac:dyDescent="0.3">
      <c r="A24" s="11">
        <v>45679</v>
      </c>
      <c r="B24" s="11">
        <v>45679</v>
      </c>
      <c r="C24" t="s">
        <v>44</v>
      </c>
      <c r="D24" t="s">
        <v>73</v>
      </c>
      <c r="E24">
        <v>-11.64</v>
      </c>
      <c r="F24" t="s">
        <v>46</v>
      </c>
      <c r="G24" t="s">
        <v>47</v>
      </c>
      <c r="H24" t="s">
        <v>35</v>
      </c>
    </row>
    <row r="25" spans="1:8" x14ac:dyDescent="0.3">
      <c r="A25" s="11">
        <v>45679</v>
      </c>
      <c r="B25" s="11">
        <v>45679</v>
      </c>
      <c r="C25" t="s">
        <v>44</v>
      </c>
      <c r="D25" t="s">
        <v>74</v>
      </c>
      <c r="E25">
        <v>-0.79</v>
      </c>
      <c r="F25" t="s">
        <v>46</v>
      </c>
      <c r="G25" t="s">
        <v>47</v>
      </c>
      <c r="H25" t="s">
        <v>35</v>
      </c>
    </row>
    <row r="26" spans="1:8" x14ac:dyDescent="0.3">
      <c r="A26" s="11">
        <v>45679</v>
      </c>
      <c r="B26" s="11">
        <v>45679</v>
      </c>
      <c r="C26" t="s">
        <v>44</v>
      </c>
      <c r="D26" t="s">
        <v>75</v>
      </c>
      <c r="E26">
        <v>-10</v>
      </c>
      <c r="F26" t="s">
        <v>46</v>
      </c>
      <c r="G26" t="s">
        <v>47</v>
      </c>
      <c r="H26" t="s">
        <v>50</v>
      </c>
    </row>
    <row r="27" spans="1:8" x14ac:dyDescent="0.3">
      <c r="A27" s="11">
        <v>45678</v>
      </c>
      <c r="B27" s="11">
        <v>45678</v>
      </c>
      <c r="C27" t="s">
        <v>44</v>
      </c>
      <c r="D27" t="s">
        <v>76</v>
      </c>
      <c r="E27">
        <v>-33.25</v>
      </c>
      <c r="F27" t="s">
        <v>46</v>
      </c>
      <c r="G27" t="s">
        <v>47</v>
      </c>
      <c r="H27" t="s">
        <v>35</v>
      </c>
    </row>
    <row r="28" spans="1:8" x14ac:dyDescent="0.3">
      <c r="A28" s="11">
        <v>45678</v>
      </c>
      <c r="B28" s="11">
        <v>45678</v>
      </c>
      <c r="C28" t="s">
        <v>44</v>
      </c>
      <c r="D28" t="s">
        <v>77</v>
      </c>
      <c r="E28">
        <v>-5.99</v>
      </c>
      <c r="F28" t="s">
        <v>46</v>
      </c>
      <c r="G28" t="s">
        <v>47</v>
      </c>
      <c r="H28" t="s">
        <v>59</v>
      </c>
    </row>
    <row r="29" spans="1:8" x14ac:dyDescent="0.3">
      <c r="A29" s="11">
        <v>45678</v>
      </c>
      <c r="B29" s="11">
        <v>45678</v>
      </c>
      <c r="C29" t="s">
        <v>44</v>
      </c>
      <c r="D29" t="s">
        <v>78</v>
      </c>
      <c r="E29">
        <v>-4.9400000000000004</v>
      </c>
      <c r="F29" t="s">
        <v>46</v>
      </c>
      <c r="G29" t="s">
        <v>47</v>
      </c>
      <c r="H29" t="s">
        <v>35</v>
      </c>
    </row>
    <row r="30" spans="1:8" x14ac:dyDescent="0.3">
      <c r="A30" s="11">
        <v>45678</v>
      </c>
      <c r="B30" s="11">
        <v>45678</v>
      </c>
      <c r="C30" t="s">
        <v>44</v>
      </c>
      <c r="D30" t="s">
        <v>79</v>
      </c>
      <c r="E30">
        <v>-17.2</v>
      </c>
      <c r="F30" t="s">
        <v>46</v>
      </c>
      <c r="G30" t="s">
        <v>47</v>
      </c>
      <c r="H30" t="s">
        <v>50</v>
      </c>
    </row>
    <row r="31" spans="1:8" x14ac:dyDescent="0.3">
      <c r="A31" s="11">
        <v>45678</v>
      </c>
      <c r="B31" s="11">
        <v>45678</v>
      </c>
      <c r="C31" t="s">
        <v>53</v>
      </c>
      <c r="D31" t="s">
        <v>80</v>
      </c>
      <c r="E31">
        <v>-100</v>
      </c>
      <c r="F31" t="s">
        <v>46</v>
      </c>
      <c r="G31" t="s">
        <v>47</v>
      </c>
      <c r="H31" t="s">
        <v>81</v>
      </c>
    </row>
    <row r="32" spans="1:8" x14ac:dyDescent="0.3">
      <c r="A32" s="11">
        <v>45677</v>
      </c>
      <c r="B32" s="11">
        <v>45677</v>
      </c>
      <c r="C32" t="s">
        <v>44</v>
      </c>
      <c r="D32" t="s">
        <v>82</v>
      </c>
      <c r="E32">
        <v>-4.5</v>
      </c>
      <c r="F32" t="s">
        <v>46</v>
      </c>
      <c r="G32" t="s">
        <v>47</v>
      </c>
      <c r="H32" t="s">
        <v>50</v>
      </c>
    </row>
    <row r="33" spans="1:8" x14ac:dyDescent="0.3">
      <c r="A33" s="11">
        <v>45677</v>
      </c>
      <c r="B33" s="11">
        <v>45677</v>
      </c>
      <c r="C33" t="s">
        <v>44</v>
      </c>
      <c r="D33" t="s">
        <v>83</v>
      </c>
      <c r="E33">
        <v>-2.14</v>
      </c>
      <c r="F33" t="s">
        <v>46</v>
      </c>
      <c r="G33" t="s">
        <v>47</v>
      </c>
      <c r="H33" t="s">
        <v>35</v>
      </c>
    </row>
    <row r="34" spans="1:8" x14ac:dyDescent="0.3">
      <c r="A34" s="11">
        <v>45674</v>
      </c>
      <c r="B34" s="11">
        <v>45674</v>
      </c>
      <c r="C34" t="s">
        <v>53</v>
      </c>
      <c r="D34" t="s">
        <v>84</v>
      </c>
      <c r="E34">
        <v>-50</v>
      </c>
      <c r="F34" t="s">
        <v>46</v>
      </c>
      <c r="G34" t="s">
        <v>47</v>
      </c>
      <c r="H34" t="s">
        <v>36</v>
      </c>
    </row>
    <row r="35" spans="1:8" x14ac:dyDescent="0.3">
      <c r="A35" s="11">
        <v>45674</v>
      </c>
      <c r="B35" s="11">
        <v>45674</v>
      </c>
      <c r="C35" t="s">
        <v>53</v>
      </c>
      <c r="D35" t="s">
        <v>85</v>
      </c>
      <c r="E35">
        <v>-40</v>
      </c>
      <c r="F35" t="s">
        <v>46</v>
      </c>
      <c r="G35" t="s">
        <v>47</v>
      </c>
      <c r="H35" t="s">
        <v>36</v>
      </c>
    </row>
    <row r="36" spans="1:8" x14ac:dyDescent="0.3">
      <c r="A36" s="11">
        <v>45674</v>
      </c>
      <c r="B36" s="11">
        <v>45674</v>
      </c>
      <c r="C36" t="s">
        <v>44</v>
      </c>
      <c r="D36" t="s">
        <v>86</v>
      </c>
      <c r="E36">
        <v>-4.2</v>
      </c>
      <c r="F36" t="s">
        <v>46</v>
      </c>
      <c r="G36" t="s">
        <v>47</v>
      </c>
      <c r="H36" t="s">
        <v>35</v>
      </c>
    </row>
    <row r="37" spans="1:8" x14ac:dyDescent="0.3">
      <c r="A37" s="11">
        <v>45672</v>
      </c>
      <c r="B37" s="11">
        <v>45672</v>
      </c>
      <c r="C37" t="s">
        <v>53</v>
      </c>
      <c r="D37" t="s">
        <v>87</v>
      </c>
      <c r="E37">
        <v>-290</v>
      </c>
      <c r="F37" t="s">
        <v>46</v>
      </c>
      <c r="G37" t="s">
        <v>47</v>
      </c>
      <c r="H37" t="s">
        <v>37</v>
      </c>
    </row>
    <row r="38" spans="1:8" x14ac:dyDescent="0.3">
      <c r="A38" s="11">
        <v>45671</v>
      </c>
      <c r="B38" s="11">
        <v>45671</v>
      </c>
      <c r="C38" t="s">
        <v>44</v>
      </c>
      <c r="D38" t="s">
        <v>88</v>
      </c>
      <c r="E38">
        <v>-6.48</v>
      </c>
      <c r="F38" t="s">
        <v>46</v>
      </c>
      <c r="G38" t="s">
        <v>47</v>
      </c>
      <c r="H38" t="s">
        <v>50</v>
      </c>
    </row>
    <row r="39" spans="1:8" x14ac:dyDescent="0.3">
      <c r="A39" s="11">
        <v>45671</v>
      </c>
      <c r="B39" s="11">
        <v>45671</v>
      </c>
      <c r="C39" t="s">
        <v>53</v>
      </c>
      <c r="D39" t="s">
        <v>89</v>
      </c>
      <c r="E39">
        <v>1283.1400000000001</v>
      </c>
      <c r="F39" t="s">
        <v>46</v>
      </c>
      <c r="G39" t="s">
        <v>47</v>
      </c>
      <c r="H39" t="s">
        <v>55</v>
      </c>
    </row>
    <row r="40" spans="1:8" x14ac:dyDescent="0.3">
      <c r="A40" s="11">
        <v>45670</v>
      </c>
      <c r="B40" s="11">
        <v>45667</v>
      </c>
      <c r="C40" t="s">
        <v>90</v>
      </c>
      <c r="D40" t="s">
        <v>91</v>
      </c>
      <c r="E40">
        <v>-300</v>
      </c>
      <c r="F40" t="s">
        <v>46</v>
      </c>
      <c r="G40" t="s">
        <v>47</v>
      </c>
      <c r="H40" t="s">
        <v>36</v>
      </c>
    </row>
    <row r="41" spans="1:8" x14ac:dyDescent="0.3">
      <c r="A41" s="11">
        <v>45667</v>
      </c>
      <c r="B41" s="11">
        <v>45667</v>
      </c>
      <c r="C41" t="s">
        <v>44</v>
      </c>
      <c r="D41" t="s">
        <v>92</v>
      </c>
      <c r="E41">
        <v>-6.49</v>
      </c>
      <c r="F41" t="s">
        <v>46</v>
      </c>
      <c r="G41" t="s">
        <v>47</v>
      </c>
      <c r="H41" t="s">
        <v>50</v>
      </c>
    </row>
    <row r="42" spans="1:8" x14ac:dyDescent="0.3">
      <c r="A42" s="11">
        <v>45667</v>
      </c>
      <c r="B42" s="11">
        <v>45667</v>
      </c>
      <c r="C42" t="s">
        <v>90</v>
      </c>
      <c r="D42" t="s">
        <v>93</v>
      </c>
      <c r="E42">
        <v>1.44</v>
      </c>
      <c r="F42" t="s">
        <v>46</v>
      </c>
      <c r="G42" t="s">
        <v>47</v>
      </c>
      <c r="H42" t="s">
        <v>55</v>
      </c>
    </row>
    <row r="43" spans="1:8" x14ac:dyDescent="0.3">
      <c r="A43" s="11">
        <v>45665</v>
      </c>
      <c r="B43" s="11">
        <v>45665</v>
      </c>
      <c r="C43" t="s">
        <v>44</v>
      </c>
      <c r="D43" t="s">
        <v>94</v>
      </c>
      <c r="E43">
        <v>-2.99</v>
      </c>
      <c r="F43" t="s">
        <v>46</v>
      </c>
      <c r="G43" t="s">
        <v>47</v>
      </c>
      <c r="H43" t="s">
        <v>35</v>
      </c>
    </row>
    <row r="44" spans="1:8" x14ac:dyDescent="0.3">
      <c r="A44" s="11">
        <v>45665</v>
      </c>
      <c r="B44" s="11">
        <v>45665</v>
      </c>
      <c r="C44" t="s">
        <v>44</v>
      </c>
      <c r="D44" t="s">
        <v>95</v>
      </c>
      <c r="E44">
        <v>-2.23</v>
      </c>
      <c r="F44" t="s">
        <v>46</v>
      </c>
      <c r="G44" t="s">
        <v>47</v>
      </c>
      <c r="H44" t="s">
        <v>35</v>
      </c>
    </row>
    <row r="45" spans="1:8" x14ac:dyDescent="0.3">
      <c r="A45" s="11">
        <v>45665</v>
      </c>
      <c r="B45" s="11">
        <v>45665</v>
      </c>
      <c r="C45" t="s">
        <v>44</v>
      </c>
      <c r="D45" t="s">
        <v>96</v>
      </c>
      <c r="E45">
        <v>-2.78</v>
      </c>
      <c r="F45" t="s">
        <v>46</v>
      </c>
      <c r="G45" t="s">
        <v>47</v>
      </c>
      <c r="H45" t="s">
        <v>35</v>
      </c>
    </row>
    <row r="46" spans="1:8" x14ac:dyDescent="0.3">
      <c r="A46" s="11">
        <v>45665</v>
      </c>
      <c r="B46" s="11">
        <v>45665</v>
      </c>
      <c r="C46" t="s">
        <v>44</v>
      </c>
      <c r="D46" t="s">
        <v>97</v>
      </c>
      <c r="E46">
        <v>-6.48</v>
      </c>
      <c r="F46" t="s">
        <v>46</v>
      </c>
      <c r="G46" t="s">
        <v>47</v>
      </c>
      <c r="H46" t="s">
        <v>50</v>
      </c>
    </row>
    <row r="47" spans="1:8" x14ac:dyDescent="0.3">
      <c r="A47" s="11">
        <v>45663</v>
      </c>
      <c r="B47" s="11">
        <v>45663</v>
      </c>
      <c r="C47" t="s">
        <v>53</v>
      </c>
      <c r="D47" t="s">
        <v>98</v>
      </c>
      <c r="E47">
        <v>8565.2000000000007</v>
      </c>
      <c r="F47" t="s">
        <v>46</v>
      </c>
      <c r="G47" t="s">
        <v>47</v>
      </c>
      <c r="H47" t="s">
        <v>55</v>
      </c>
    </row>
    <row r="48" spans="1:8" x14ac:dyDescent="0.3">
      <c r="A48" s="11">
        <v>45659</v>
      </c>
      <c r="B48" s="11">
        <v>45659</v>
      </c>
      <c r="C48" t="s">
        <v>44</v>
      </c>
      <c r="D48" t="s">
        <v>99</v>
      </c>
      <c r="E48">
        <v>-58</v>
      </c>
      <c r="F48" t="s">
        <v>46</v>
      </c>
      <c r="G48" t="s">
        <v>47</v>
      </c>
      <c r="H48" t="s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3571-4265-410C-AB55-333DC799E7F5}">
  <sheetPr codeName="Feuil2"/>
  <dimension ref="A1:O23"/>
  <sheetViews>
    <sheetView workbookViewId="0">
      <selection activeCell="A19" sqref="A19"/>
    </sheetView>
  </sheetViews>
  <sheetFormatPr baseColWidth="10" defaultRowHeight="14.4" x14ac:dyDescent="0.3"/>
  <cols>
    <col min="1" max="1" width="26.77734375" style="1" bestFit="1" customWidth="1"/>
    <col min="2" max="2" width="17.5546875" bestFit="1" customWidth="1"/>
  </cols>
  <sheetData>
    <row r="1" spans="1:15" ht="18" x14ac:dyDescent="0.35">
      <c r="A1" s="6" t="s">
        <v>30</v>
      </c>
    </row>
    <row r="3" spans="1:15" x14ac:dyDescent="0.3"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</row>
    <row r="4" spans="1:15" x14ac:dyDescent="0.3">
      <c r="B4" s="5" t="s">
        <v>12</v>
      </c>
      <c r="C4" s="12">
        <f>SUMIFS(Tableau5[Betrag], Tableau5[Kategorie], 'Mon suivi'!$B4, Tableau5[Monat], 'Mon suivi'!C$3)</f>
        <v>1283.1400000000001</v>
      </c>
      <c r="D4" s="12">
        <f>SUMIFS(Tableau5[Kategorie], Tableau5[Monat], 'Mon suivi'!$B4, Tableau5[Buchungstag], 'Mon suivi'!D$3)</f>
        <v>0</v>
      </c>
      <c r="E4" s="12">
        <f>SUMIFS(Tableau5[Monat], Tableau5[Buchungstag], 'Mon suivi'!$B4, Tableau5[Buchungstext], 'Mon suivi'!E$3)</f>
        <v>0</v>
      </c>
      <c r="F4" s="12">
        <f>SUMIFS(Tableau5[Buchungstag], Tableau5[Buchungstext], 'Mon suivi'!$B4, Tableau5[Betrag], 'Mon suivi'!F$3)</f>
        <v>0</v>
      </c>
      <c r="G4" s="12">
        <f>SUMIFS(Tableau5[Buchungstext], Tableau5[Betrag], 'Mon suivi'!$B4, Tableau5[Kategorie], 'Mon suivi'!G$3)</f>
        <v>0</v>
      </c>
      <c r="H4" s="12">
        <f>SUMIFS(Tableau5[Betrag], Tableau5[Kategorie], 'Mon suivi'!$B4, Tableau5[Monat], 'Mon suivi'!H$3)</f>
        <v>0</v>
      </c>
      <c r="I4" s="12">
        <f>SUMIFS(Tableau5[Kategorie], Tableau5[Monat], 'Mon suivi'!$B4, Tableau5[Buchungstag], 'Mon suivi'!I$3)</f>
        <v>0</v>
      </c>
      <c r="J4" s="12">
        <f>SUMIFS(Tableau5[Monat], Tableau5[Buchungstag], 'Mon suivi'!$B4, Tableau5[Buchungstext], 'Mon suivi'!J$3)</f>
        <v>0</v>
      </c>
      <c r="K4" s="12">
        <f>SUMIFS(Tableau5[Buchungstag], Tableau5[Buchungstext], 'Mon suivi'!$B4, Tableau5[Betrag], 'Mon suivi'!K$3)</f>
        <v>0</v>
      </c>
      <c r="L4" s="12">
        <f>SUMIFS(Tableau5[Buchungstext], Tableau5[Betrag], 'Mon suivi'!$B4, Tableau5[Kategorie], 'Mon suivi'!L$3)</f>
        <v>0</v>
      </c>
      <c r="M4" s="12">
        <f>SUMIFS(Tableau5[Betrag], Tableau5[Kategorie], 'Mon suivi'!$B4, Tableau5[Monat], 'Mon suivi'!M$3)</f>
        <v>0</v>
      </c>
      <c r="N4" s="12">
        <f>SUMIFS(Tableau5[Kategorie], Tableau5[Monat], 'Mon suivi'!$B4, Tableau5[Buchungstag], 'Mon suivi'!N$3)</f>
        <v>0</v>
      </c>
      <c r="O4" s="2">
        <f>SUM(C4:N4)</f>
        <v>1283.1400000000001</v>
      </c>
    </row>
    <row r="5" spans="1:15" ht="13.8" customHeight="1" x14ac:dyDescent="0.3">
      <c r="B5" s="5" t="s">
        <v>0</v>
      </c>
      <c r="C5" s="12">
        <f>SUMIFS(Tableau5[Betrag], Tableau5[Kategorie], 'Mon suivi'!$B5, Tableau5[Monat], 'Mon suivi'!C$3)</f>
        <v>9511.7400000000016</v>
      </c>
      <c r="D5" s="12">
        <f>SUMIFS(Tableau5[Kategorie], Tableau5[Monat], 'Mon suivi'!$B5, Tableau5[Buchungstag], 'Mon suivi'!D$3)</f>
        <v>0</v>
      </c>
      <c r="E5" s="12">
        <f>SUMIFS(Tableau5[Monat], Tableau5[Buchungstag], 'Mon suivi'!$B5, Tableau5[Buchungstext], 'Mon suivi'!E$3)</f>
        <v>0</v>
      </c>
      <c r="F5" s="12">
        <f>SUMIFS(Tableau5[Buchungstag], Tableau5[Buchungstext], 'Mon suivi'!$B5, Tableau5[Betrag], 'Mon suivi'!F$3)</f>
        <v>0</v>
      </c>
      <c r="G5" s="12">
        <f>SUMIFS(Tableau5[Buchungstext], Tableau5[Betrag], 'Mon suivi'!$B5, Tableau5[Kategorie], 'Mon suivi'!G$3)</f>
        <v>0</v>
      </c>
      <c r="H5" s="12">
        <f>SUMIFS(Tableau5[Betrag], Tableau5[Kategorie], 'Mon suivi'!$B5, Tableau5[Monat], 'Mon suivi'!H$3)</f>
        <v>0</v>
      </c>
      <c r="I5" s="12">
        <f>SUMIFS(Tableau5[Kategorie], Tableau5[Monat], 'Mon suivi'!$B5, Tableau5[Buchungstag], 'Mon suivi'!I$3)</f>
        <v>0</v>
      </c>
      <c r="J5" s="12">
        <f>SUMIFS(Tableau5[Monat], Tableau5[Buchungstag], 'Mon suivi'!$B5, Tableau5[Buchungstext], 'Mon suivi'!J$3)</f>
        <v>0</v>
      </c>
      <c r="K5" s="12">
        <f>SUMIFS(Tableau5[Buchungstag], Tableau5[Buchungstext], 'Mon suivi'!$B5, Tableau5[Betrag], 'Mon suivi'!K$3)</f>
        <v>0</v>
      </c>
      <c r="L5" s="12">
        <f>SUMIFS(Tableau5[Buchungstext], Tableau5[Betrag], 'Mon suivi'!$B5, Tableau5[Kategorie], 'Mon suivi'!L$3)</f>
        <v>0</v>
      </c>
      <c r="M5" s="12">
        <f>SUMIFS(Tableau5[Betrag], Tableau5[Kategorie], 'Mon suivi'!$B5, Tableau5[Monat], 'Mon suivi'!M$3)</f>
        <v>0</v>
      </c>
      <c r="N5" s="12">
        <f>SUMIFS(Tableau5[Kategorie], Tableau5[Monat], 'Mon suivi'!$B5, Tableau5[Buchungstag], 'Mon suivi'!N$3)</f>
        <v>0</v>
      </c>
      <c r="O5" s="2">
        <f>SUM(C5:N5)</f>
        <v>9511.7400000000016</v>
      </c>
    </row>
    <row r="6" spans="1:15" ht="15.6" x14ac:dyDescent="0.3">
      <c r="B6" s="4" t="s">
        <v>1</v>
      </c>
      <c r="C6" s="7">
        <f>SUM(C4:C5)</f>
        <v>10794.880000000001</v>
      </c>
      <c r="D6" s="7">
        <f t="shared" ref="D6:N6" si="0">SUM(D4:D5)</f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>SUM(H4:H5)</f>
        <v>0</v>
      </c>
      <c r="I6" s="7">
        <f>SUM(I4:I5)</f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>SUM(O4:O5)</f>
        <v>10794.880000000001</v>
      </c>
    </row>
    <row r="7" spans="1:15" x14ac:dyDescent="0.3"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B8" s="5" t="s">
        <v>2</v>
      </c>
      <c r="C8" s="12">
        <f>-SUMIFS(Tableau5[Betrag], Tableau5[Kategorie], 'Mon suivi'!$B8, Tableau5[Monat], 'Mon suivi'!C$3)</f>
        <v>179.51999999999995</v>
      </c>
      <c r="D8" s="12">
        <f>-SUMIFS(Tableau5[Kategorie], Tableau5[Monat], 'Mon suivi'!$B8, Tableau5[Buchungstag], 'Mon suivi'!D$3)</f>
        <v>0</v>
      </c>
      <c r="E8" s="12">
        <f>-SUMIFS(Tableau5[Monat], Tableau5[Buchungstag], 'Mon suivi'!$B8, Tableau5[Buchungstext], 'Mon suivi'!E$3)</f>
        <v>0</v>
      </c>
      <c r="F8" s="12">
        <f>-SUMIFS(Tableau5[Buchungstag], Tableau5[Buchungstext], 'Mon suivi'!$B8, Tableau5[Betrag], 'Mon suivi'!F$3)</f>
        <v>0</v>
      </c>
      <c r="G8" s="12">
        <f>-SUMIFS(Tableau5[Buchungstext], Tableau5[Betrag], 'Mon suivi'!$B8, Tableau5[Kategorie], 'Mon suivi'!G$3)</f>
        <v>0</v>
      </c>
      <c r="H8" s="12">
        <f>-SUMIFS(Tableau5[Betrag], Tableau5[Kategorie], 'Mon suivi'!$B8, Tableau5[Monat], 'Mon suivi'!H$3)</f>
        <v>0</v>
      </c>
      <c r="I8" s="12">
        <f>-SUMIFS(Tableau5[Kategorie], Tableau5[Monat], 'Mon suivi'!$B8, Tableau5[Buchungstag], 'Mon suivi'!I$3)</f>
        <v>0</v>
      </c>
      <c r="J8" s="12">
        <f>-SUMIFS(Tableau5[Monat], Tableau5[Buchungstag], 'Mon suivi'!$B8, Tableau5[Buchungstext], 'Mon suivi'!J$3)</f>
        <v>0</v>
      </c>
      <c r="K8" s="12">
        <f>-SUMIFS(Tableau5[Buchungstag], Tableau5[Buchungstext], 'Mon suivi'!$B8, Tableau5[Betrag], 'Mon suivi'!K$3)</f>
        <v>0</v>
      </c>
      <c r="L8" s="12">
        <f>-SUMIFS(Tableau5[Buchungstext], Tableau5[Betrag], 'Mon suivi'!$B8, Tableau5[Kategorie], 'Mon suivi'!L$3)</f>
        <v>0</v>
      </c>
      <c r="M8" s="12">
        <f>-SUMIFS(Tableau5[Betrag], Tableau5[Kategorie], 'Mon suivi'!$B8, Tableau5[Monat], 'Mon suivi'!M$3)</f>
        <v>0</v>
      </c>
      <c r="N8" s="12">
        <f>-SUMIFS(Tableau5[Kategorie], Tableau5[Monat], 'Mon suivi'!$B8, Tableau5[Buchungstag], 'Mon suivi'!N$3)</f>
        <v>0</v>
      </c>
      <c r="O8" s="2">
        <f t="shared" ref="O8:O19" si="1">SUM(C8:N8)</f>
        <v>179.51999999999995</v>
      </c>
    </row>
    <row r="9" spans="1:15" x14ac:dyDescent="0.3">
      <c r="B9" s="5" t="s">
        <v>3</v>
      </c>
      <c r="C9" s="12">
        <f>-SUMIFS(Tableau5[Betrag], Tableau5[Kategorie], 'Mon suivi'!$B9, Tableau5[Monat], 'Mon suivi'!C$3)</f>
        <v>0</v>
      </c>
      <c r="D9" s="12">
        <f>-SUMIFS(Tableau5[Kategorie], Tableau5[Monat], 'Mon suivi'!$B9, Tableau5[Buchungstag], 'Mon suivi'!D$3)</f>
        <v>0</v>
      </c>
      <c r="E9" s="12">
        <f>-SUMIFS(Tableau5[Monat], Tableau5[Buchungstag], 'Mon suivi'!$B9, Tableau5[Buchungstext], 'Mon suivi'!E$3)</f>
        <v>0</v>
      </c>
      <c r="F9" s="12">
        <f>-SUMIFS(Tableau5[Buchungstag], Tableau5[Buchungstext], 'Mon suivi'!$B9, Tableau5[Betrag], 'Mon suivi'!F$3)</f>
        <v>0</v>
      </c>
      <c r="G9" s="12">
        <f>-SUMIFS(Tableau5[Buchungstext], Tableau5[Betrag], 'Mon suivi'!$B9, Tableau5[Kategorie], 'Mon suivi'!G$3)</f>
        <v>0</v>
      </c>
      <c r="H9" s="12">
        <f>-SUMIFS(Tableau5[Betrag], Tableau5[Kategorie], 'Mon suivi'!$B9, Tableau5[Monat], 'Mon suivi'!H$3)</f>
        <v>0</v>
      </c>
      <c r="I9" s="12">
        <f>-SUMIFS(Tableau5[Kategorie], Tableau5[Monat], 'Mon suivi'!$B9, Tableau5[Buchungstag], 'Mon suivi'!I$3)</f>
        <v>0</v>
      </c>
      <c r="J9" s="12">
        <f>-SUMIFS(Tableau5[Monat], Tableau5[Buchungstag], 'Mon suivi'!$B9, Tableau5[Buchungstext], 'Mon suivi'!J$3)</f>
        <v>0</v>
      </c>
      <c r="K9" s="12">
        <f>-SUMIFS(Tableau5[Buchungstag], Tableau5[Buchungstext], 'Mon suivi'!$B9, Tableau5[Betrag], 'Mon suivi'!K$3)</f>
        <v>0</v>
      </c>
      <c r="L9" s="12">
        <f>-SUMIFS(Tableau5[Buchungstext], Tableau5[Betrag], 'Mon suivi'!$B9, Tableau5[Kategorie], 'Mon suivi'!L$3)</f>
        <v>0</v>
      </c>
      <c r="M9" s="12">
        <f>-SUMIFS(Tableau5[Betrag], Tableau5[Kategorie], 'Mon suivi'!$B9, Tableau5[Monat], 'Mon suivi'!M$3)</f>
        <v>0</v>
      </c>
      <c r="N9" s="12">
        <f>-SUMIFS(Tableau5[Kategorie], Tableau5[Monat], 'Mon suivi'!$B9, Tableau5[Buchungstag], 'Mon suivi'!N$3)</f>
        <v>0</v>
      </c>
      <c r="O9" s="2">
        <f t="shared" si="1"/>
        <v>0</v>
      </c>
    </row>
    <row r="10" spans="1:15" x14ac:dyDescent="0.3">
      <c r="B10" s="5" t="s">
        <v>4</v>
      </c>
      <c r="C10" s="12">
        <f>-SUMIFS(Tableau5[Betrag], Tableau5[Kategorie], 'Mon suivi'!$B10, Tableau5[Monat], 'Mon suivi'!C$3)</f>
        <v>290</v>
      </c>
      <c r="D10" s="12">
        <f>-SUMIFS(Tableau5[Kategorie], Tableau5[Monat], 'Mon suivi'!$B10, Tableau5[Buchungstag], 'Mon suivi'!D$3)</f>
        <v>0</v>
      </c>
      <c r="E10" s="12">
        <f>-SUMIFS(Tableau5[Monat], Tableau5[Buchungstag], 'Mon suivi'!$B10, Tableau5[Buchungstext], 'Mon suivi'!E$3)</f>
        <v>0</v>
      </c>
      <c r="F10" s="12">
        <f>-SUMIFS(Tableau5[Buchungstag], Tableau5[Buchungstext], 'Mon suivi'!$B10, Tableau5[Betrag], 'Mon suivi'!F$3)</f>
        <v>0</v>
      </c>
      <c r="G10" s="12">
        <f>-SUMIFS(Tableau5[Buchungstext], Tableau5[Betrag], 'Mon suivi'!$B10, Tableau5[Kategorie], 'Mon suivi'!G$3)</f>
        <v>0</v>
      </c>
      <c r="H10" s="12">
        <f>-SUMIFS(Tableau5[Betrag], Tableau5[Kategorie], 'Mon suivi'!$B10, Tableau5[Monat], 'Mon suivi'!H$3)</f>
        <v>0</v>
      </c>
      <c r="I10" s="12">
        <f>-SUMIFS(Tableau5[Kategorie], Tableau5[Monat], 'Mon suivi'!$B10, Tableau5[Buchungstag], 'Mon suivi'!I$3)</f>
        <v>0</v>
      </c>
      <c r="J10" s="12">
        <f>-SUMIFS(Tableau5[Monat], Tableau5[Buchungstag], 'Mon suivi'!$B10, Tableau5[Buchungstext], 'Mon suivi'!J$3)</f>
        <v>0</v>
      </c>
      <c r="K10" s="12">
        <f>-SUMIFS(Tableau5[Buchungstag], Tableau5[Buchungstext], 'Mon suivi'!$B10, Tableau5[Betrag], 'Mon suivi'!K$3)</f>
        <v>0</v>
      </c>
      <c r="L10" s="12">
        <f>-SUMIFS(Tableau5[Buchungstext], Tableau5[Betrag], 'Mon suivi'!$B10, Tableau5[Kategorie], 'Mon suivi'!L$3)</f>
        <v>0</v>
      </c>
      <c r="M10" s="12">
        <f>-SUMIFS(Tableau5[Betrag], Tableau5[Kategorie], 'Mon suivi'!$B10, Tableau5[Monat], 'Mon suivi'!M$3)</f>
        <v>0</v>
      </c>
      <c r="N10" s="12">
        <f>-SUMIFS(Tableau5[Kategorie], Tableau5[Monat], 'Mon suivi'!$B10, Tableau5[Buchungstag], 'Mon suivi'!N$3)</f>
        <v>0</v>
      </c>
      <c r="O10" s="2">
        <f t="shared" si="1"/>
        <v>290</v>
      </c>
    </row>
    <row r="11" spans="1:15" x14ac:dyDescent="0.3">
      <c r="B11" s="5" t="s">
        <v>5</v>
      </c>
      <c r="C11" s="12">
        <f>-SUMIFS(Tableau5[Betrag], Tableau5[Kategorie], 'Mon suivi'!$B11, Tableau5[Monat], 'Mon suivi'!C$3)</f>
        <v>0</v>
      </c>
      <c r="D11" s="12">
        <f>-SUMIFS(Tableau5[Kategorie], Tableau5[Monat], 'Mon suivi'!$B11, Tableau5[Buchungstag], 'Mon suivi'!D$3)</f>
        <v>0</v>
      </c>
      <c r="E11" s="12">
        <f>-SUMIFS(Tableau5[Monat], Tableau5[Buchungstag], 'Mon suivi'!$B11, Tableau5[Buchungstext], 'Mon suivi'!E$3)</f>
        <v>0</v>
      </c>
      <c r="F11" s="12">
        <f>-SUMIFS(Tableau5[Buchungstag], Tableau5[Buchungstext], 'Mon suivi'!$B11, Tableau5[Betrag], 'Mon suivi'!F$3)</f>
        <v>0</v>
      </c>
      <c r="G11" s="12">
        <f>-SUMIFS(Tableau5[Buchungstext], Tableau5[Betrag], 'Mon suivi'!$B11, Tableau5[Kategorie], 'Mon suivi'!G$3)</f>
        <v>0</v>
      </c>
      <c r="H11" s="12">
        <f>-SUMIFS(Tableau5[Betrag], Tableau5[Kategorie], 'Mon suivi'!$B11, Tableau5[Monat], 'Mon suivi'!H$3)</f>
        <v>0</v>
      </c>
      <c r="I11" s="12">
        <f>-SUMIFS(Tableau5[Kategorie], Tableau5[Monat], 'Mon suivi'!$B11, Tableau5[Buchungstag], 'Mon suivi'!I$3)</f>
        <v>0</v>
      </c>
      <c r="J11" s="12">
        <f>-SUMIFS(Tableau5[Monat], Tableau5[Buchungstag], 'Mon suivi'!$B11, Tableau5[Buchungstext], 'Mon suivi'!J$3)</f>
        <v>0</v>
      </c>
      <c r="K11" s="12">
        <f>-SUMIFS(Tableau5[Buchungstag], Tableau5[Buchungstext], 'Mon suivi'!$B11, Tableau5[Betrag], 'Mon suivi'!K$3)</f>
        <v>0</v>
      </c>
      <c r="L11" s="12">
        <f>-SUMIFS(Tableau5[Buchungstext], Tableau5[Betrag], 'Mon suivi'!$B11, Tableau5[Kategorie], 'Mon suivi'!L$3)</f>
        <v>0</v>
      </c>
      <c r="M11" s="12">
        <f>-SUMIFS(Tableau5[Betrag], Tableau5[Kategorie], 'Mon suivi'!$B11, Tableau5[Monat], 'Mon suivi'!M$3)</f>
        <v>0</v>
      </c>
      <c r="N11" s="12">
        <f>-SUMIFS(Tableau5[Kategorie], Tableau5[Monat], 'Mon suivi'!$B11, Tableau5[Buchungstag], 'Mon suivi'!N$3)</f>
        <v>0</v>
      </c>
      <c r="O11" s="2">
        <f t="shared" si="1"/>
        <v>0</v>
      </c>
    </row>
    <row r="12" spans="1:15" x14ac:dyDescent="0.3">
      <c r="B12" s="5" t="s">
        <v>6</v>
      </c>
      <c r="C12" s="12">
        <f>-SUMIFS(Tableau5[Betrag], Tableau5[Kategorie], 'Mon suivi'!$B12, Tableau5[Monat], 'Mon suivi'!C$3)</f>
        <v>58</v>
      </c>
      <c r="D12" s="12">
        <f>-SUMIFS(Tableau5[Kategorie], Tableau5[Monat], 'Mon suivi'!$B12, Tableau5[Buchungstag], 'Mon suivi'!D$3)</f>
        <v>0</v>
      </c>
      <c r="E12" s="12">
        <f>-SUMIFS(Tableau5[Monat], Tableau5[Buchungstag], 'Mon suivi'!$B12, Tableau5[Buchungstext], 'Mon suivi'!E$3)</f>
        <v>0</v>
      </c>
      <c r="F12" s="12">
        <f>-SUMIFS(Tableau5[Buchungstag], Tableau5[Buchungstext], 'Mon suivi'!$B12, Tableau5[Betrag], 'Mon suivi'!F$3)</f>
        <v>0</v>
      </c>
      <c r="G12" s="12">
        <f>-SUMIFS(Tableau5[Buchungstext], Tableau5[Betrag], 'Mon suivi'!$B12, Tableau5[Kategorie], 'Mon suivi'!G$3)</f>
        <v>0</v>
      </c>
      <c r="H12" s="12">
        <f>-SUMIFS(Tableau5[Betrag], Tableau5[Kategorie], 'Mon suivi'!$B12, Tableau5[Monat], 'Mon suivi'!H$3)</f>
        <v>0</v>
      </c>
      <c r="I12" s="12">
        <f>-SUMIFS(Tableau5[Kategorie], Tableau5[Monat], 'Mon suivi'!$B12, Tableau5[Buchungstag], 'Mon suivi'!I$3)</f>
        <v>0</v>
      </c>
      <c r="J12" s="12">
        <f>-SUMIFS(Tableau5[Monat], Tableau5[Buchungstag], 'Mon suivi'!$B12, Tableau5[Buchungstext], 'Mon suivi'!J$3)</f>
        <v>0</v>
      </c>
      <c r="K12" s="12">
        <f>-SUMIFS(Tableau5[Buchungstag], Tableau5[Buchungstext], 'Mon suivi'!$B12, Tableau5[Betrag], 'Mon suivi'!K$3)</f>
        <v>0</v>
      </c>
      <c r="L12" s="12">
        <f>-SUMIFS(Tableau5[Buchungstext], Tableau5[Betrag], 'Mon suivi'!$B12, Tableau5[Kategorie], 'Mon suivi'!L$3)</f>
        <v>0</v>
      </c>
      <c r="M12" s="12">
        <f>-SUMIFS(Tableau5[Betrag], Tableau5[Kategorie], 'Mon suivi'!$B12, Tableau5[Monat], 'Mon suivi'!M$3)</f>
        <v>0</v>
      </c>
      <c r="N12" s="12">
        <f>-SUMIFS(Tableau5[Kategorie], Tableau5[Monat], 'Mon suivi'!$B12, Tableau5[Buchungstag], 'Mon suivi'!N$3)</f>
        <v>0</v>
      </c>
      <c r="O12" s="2">
        <f t="shared" si="1"/>
        <v>58</v>
      </c>
    </row>
    <row r="13" spans="1:15" x14ac:dyDescent="0.3">
      <c r="B13" s="5" t="s">
        <v>7</v>
      </c>
      <c r="C13" s="12">
        <f>-SUMIFS(Tableau5[Betrag], Tableau5[Kategorie], 'Mon suivi'!$B13, Tableau5[Monat], 'Mon suivi'!C$3)</f>
        <v>8.99</v>
      </c>
      <c r="D13" s="12">
        <f>-SUMIFS(Tableau5[Kategorie], Tableau5[Monat], 'Mon suivi'!$B13, Tableau5[Buchungstag], 'Mon suivi'!D$3)</f>
        <v>0</v>
      </c>
      <c r="E13" s="12">
        <f>-SUMIFS(Tableau5[Monat], Tableau5[Buchungstag], 'Mon suivi'!$B13, Tableau5[Buchungstext], 'Mon suivi'!E$3)</f>
        <v>0</v>
      </c>
      <c r="F13" s="12">
        <f>-SUMIFS(Tableau5[Buchungstag], Tableau5[Buchungstext], 'Mon suivi'!$B13, Tableau5[Betrag], 'Mon suivi'!F$3)</f>
        <v>0</v>
      </c>
      <c r="G13" s="12">
        <f>-SUMIFS(Tableau5[Buchungstext], Tableau5[Betrag], 'Mon suivi'!$B13, Tableau5[Kategorie], 'Mon suivi'!G$3)</f>
        <v>0</v>
      </c>
      <c r="H13" s="12">
        <f>-SUMIFS(Tableau5[Betrag], Tableau5[Kategorie], 'Mon suivi'!$B13, Tableau5[Monat], 'Mon suivi'!H$3)</f>
        <v>0</v>
      </c>
      <c r="I13" s="12">
        <f>-SUMIFS(Tableau5[Kategorie], Tableau5[Monat], 'Mon suivi'!$B13, Tableau5[Buchungstag], 'Mon suivi'!I$3)</f>
        <v>0</v>
      </c>
      <c r="J13" s="12">
        <f>-SUMIFS(Tableau5[Monat], Tableau5[Buchungstag], 'Mon suivi'!$B13, Tableau5[Buchungstext], 'Mon suivi'!J$3)</f>
        <v>0</v>
      </c>
      <c r="K13" s="12">
        <f>-SUMIFS(Tableau5[Buchungstag], Tableau5[Buchungstext], 'Mon suivi'!$B13, Tableau5[Betrag], 'Mon suivi'!K$3)</f>
        <v>0</v>
      </c>
      <c r="L13" s="12">
        <f>-SUMIFS(Tableau5[Buchungstext], Tableau5[Betrag], 'Mon suivi'!$B13, Tableau5[Kategorie], 'Mon suivi'!L$3)</f>
        <v>0</v>
      </c>
      <c r="M13" s="12">
        <f>-SUMIFS(Tableau5[Betrag], Tableau5[Kategorie], 'Mon suivi'!$B13, Tableau5[Monat], 'Mon suivi'!M$3)</f>
        <v>0</v>
      </c>
      <c r="N13" s="12">
        <f>-SUMIFS(Tableau5[Kategorie], Tableau5[Monat], 'Mon suivi'!$B13, Tableau5[Buchungstag], 'Mon suivi'!N$3)</f>
        <v>0</v>
      </c>
      <c r="O13" s="2">
        <f t="shared" si="1"/>
        <v>8.99</v>
      </c>
    </row>
    <row r="14" spans="1:15" x14ac:dyDescent="0.3">
      <c r="B14" s="5" t="s">
        <v>8</v>
      </c>
      <c r="C14" s="12">
        <f>-SUMIFS(Tableau5[Betrag], Tableau5[Kategorie], 'Mon suivi'!$B14, Tableau5[Monat], 'Mon suivi'!C$3)</f>
        <v>24</v>
      </c>
      <c r="D14" s="12">
        <f>-SUMIFS(Tableau5[Kategorie], Tableau5[Monat], 'Mon suivi'!$B14, Tableau5[Buchungstag], 'Mon suivi'!D$3)</f>
        <v>0</v>
      </c>
      <c r="E14" s="12">
        <f>-SUMIFS(Tableau5[Monat], Tableau5[Buchungstag], 'Mon suivi'!$B14, Tableau5[Buchungstext], 'Mon suivi'!E$3)</f>
        <v>0</v>
      </c>
      <c r="F14" s="12">
        <f>-SUMIFS(Tableau5[Buchungstag], Tableau5[Buchungstext], 'Mon suivi'!$B14, Tableau5[Betrag], 'Mon suivi'!F$3)</f>
        <v>0</v>
      </c>
      <c r="G14" s="12">
        <f>-SUMIFS(Tableau5[Buchungstext], Tableau5[Betrag], 'Mon suivi'!$B14, Tableau5[Kategorie], 'Mon suivi'!G$3)</f>
        <v>0</v>
      </c>
      <c r="H14" s="12">
        <f>-SUMIFS(Tableau5[Betrag], Tableau5[Kategorie], 'Mon suivi'!$B14, Tableau5[Monat], 'Mon suivi'!H$3)</f>
        <v>0</v>
      </c>
      <c r="I14" s="12">
        <f>-SUMIFS(Tableau5[Kategorie], Tableau5[Monat], 'Mon suivi'!$B14, Tableau5[Buchungstag], 'Mon suivi'!I$3)</f>
        <v>0</v>
      </c>
      <c r="J14" s="12">
        <f>-SUMIFS(Tableau5[Monat], Tableau5[Buchungstag], 'Mon suivi'!$B14, Tableau5[Buchungstext], 'Mon suivi'!J$3)</f>
        <v>0</v>
      </c>
      <c r="K14" s="12">
        <f>-SUMIFS(Tableau5[Buchungstag], Tableau5[Buchungstext], 'Mon suivi'!$B14, Tableau5[Betrag], 'Mon suivi'!K$3)</f>
        <v>0</v>
      </c>
      <c r="L14" s="12">
        <f>-SUMIFS(Tableau5[Buchungstext], Tableau5[Betrag], 'Mon suivi'!$B14, Tableau5[Kategorie], 'Mon suivi'!L$3)</f>
        <v>0</v>
      </c>
      <c r="M14" s="12">
        <f>-SUMIFS(Tableau5[Betrag], Tableau5[Kategorie], 'Mon suivi'!$B14, Tableau5[Monat], 'Mon suivi'!M$3)</f>
        <v>0</v>
      </c>
      <c r="N14" s="12">
        <f>-SUMIFS(Tableau5[Kategorie], Tableau5[Monat], 'Mon suivi'!$B14, Tableau5[Buchungstag], 'Mon suivi'!N$3)</f>
        <v>0</v>
      </c>
      <c r="O14" s="2">
        <f t="shared" si="1"/>
        <v>24</v>
      </c>
    </row>
    <row r="15" spans="1:15" x14ac:dyDescent="0.3">
      <c r="B15" s="5" t="s">
        <v>9</v>
      </c>
      <c r="C15" s="12">
        <f>-SUMIFS(Tableau5[Betrag], Tableau5[Kategorie], 'Mon suivi'!$B15, Tableau5[Monat], 'Mon suivi'!C$3)</f>
        <v>0</v>
      </c>
      <c r="D15" s="12">
        <f>-SUMIFS(Tableau5[Kategorie], Tableau5[Monat], 'Mon suivi'!$B15, Tableau5[Buchungstag], 'Mon suivi'!D$3)</f>
        <v>0</v>
      </c>
      <c r="E15" s="12">
        <f>-SUMIFS(Tableau5[Monat], Tableau5[Buchungstag], 'Mon suivi'!$B15, Tableau5[Buchungstext], 'Mon suivi'!E$3)</f>
        <v>0</v>
      </c>
      <c r="F15" s="12">
        <f>-SUMIFS(Tableau5[Buchungstag], Tableau5[Buchungstext], 'Mon suivi'!$B15, Tableau5[Betrag], 'Mon suivi'!F$3)</f>
        <v>0</v>
      </c>
      <c r="G15" s="12">
        <f>-SUMIFS(Tableau5[Buchungstext], Tableau5[Betrag], 'Mon suivi'!$B15, Tableau5[Kategorie], 'Mon suivi'!G$3)</f>
        <v>0</v>
      </c>
      <c r="H15" s="12">
        <f>-SUMIFS(Tableau5[Betrag], Tableau5[Kategorie], 'Mon suivi'!$B15, Tableau5[Monat], 'Mon suivi'!H$3)</f>
        <v>0</v>
      </c>
      <c r="I15" s="12">
        <f>-SUMIFS(Tableau5[Kategorie], Tableau5[Monat], 'Mon suivi'!$B15, Tableau5[Buchungstag], 'Mon suivi'!I$3)</f>
        <v>0</v>
      </c>
      <c r="J15" s="12">
        <f>-SUMIFS(Tableau5[Monat], Tableau5[Buchungstag], 'Mon suivi'!$B15, Tableau5[Buchungstext], 'Mon suivi'!J$3)</f>
        <v>0</v>
      </c>
      <c r="K15" s="12">
        <f>-SUMIFS(Tableau5[Buchungstag], Tableau5[Buchungstext], 'Mon suivi'!$B15, Tableau5[Betrag], 'Mon suivi'!K$3)</f>
        <v>0</v>
      </c>
      <c r="L15" s="12">
        <f>-SUMIFS(Tableau5[Buchungstext], Tableau5[Betrag], 'Mon suivi'!$B15, Tableau5[Kategorie], 'Mon suivi'!L$3)</f>
        <v>0</v>
      </c>
      <c r="M15" s="12">
        <f>-SUMIFS(Tableau5[Betrag], Tableau5[Kategorie], 'Mon suivi'!$B15, Tableau5[Monat], 'Mon suivi'!M$3)</f>
        <v>0</v>
      </c>
      <c r="N15" s="12">
        <f>-SUMIFS(Tableau5[Kategorie], Tableau5[Monat], 'Mon suivi'!$B15, Tableau5[Buchungstag], 'Mon suivi'!N$3)</f>
        <v>0</v>
      </c>
      <c r="O15" s="2">
        <f t="shared" si="1"/>
        <v>0</v>
      </c>
    </row>
    <row r="16" spans="1:15" x14ac:dyDescent="0.3">
      <c r="B16" s="5" t="s">
        <v>7</v>
      </c>
      <c r="C16" s="12">
        <f>-SUMIFS(Tableau5[Betrag], Tableau5[Kategorie], 'Mon suivi'!$B16, Tableau5[Monat], 'Mon suivi'!C$3)</f>
        <v>8.99</v>
      </c>
      <c r="D16" s="12">
        <f>-SUMIFS(Tableau5[Kategorie], Tableau5[Monat], 'Mon suivi'!$B16, Tableau5[Buchungstag], 'Mon suivi'!D$3)</f>
        <v>0</v>
      </c>
      <c r="E16" s="12">
        <f>-SUMIFS(Tableau5[Monat], Tableau5[Buchungstag], 'Mon suivi'!$B16, Tableau5[Buchungstext], 'Mon suivi'!E$3)</f>
        <v>0</v>
      </c>
      <c r="F16" s="12">
        <f>-SUMIFS(Tableau5[Buchungstag], Tableau5[Buchungstext], 'Mon suivi'!$B16, Tableau5[Betrag], 'Mon suivi'!F$3)</f>
        <v>0</v>
      </c>
      <c r="G16" s="12">
        <f>-SUMIFS(Tableau5[Buchungstext], Tableau5[Betrag], 'Mon suivi'!$B16, Tableau5[Kategorie], 'Mon suivi'!G$3)</f>
        <v>0</v>
      </c>
      <c r="H16" s="12">
        <f>-SUMIFS(Tableau5[Betrag], Tableau5[Kategorie], 'Mon suivi'!$B16, Tableau5[Monat], 'Mon suivi'!H$3)</f>
        <v>0</v>
      </c>
      <c r="I16" s="12">
        <f>-SUMIFS(Tableau5[Kategorie], Tableau5[Monat], 'Mon suivi'!$B16, Tableau5[Buchungstag], 'Mon suivi'!I$3)</f>
        <v>0</v>
      </c>
      <c r="J16" s="12">
        <f>-SUMIFS(Tableau5[Monat], Tableau5[Buchungstag], 'Mon suivi'!$B16, Tableau5[Buchungstext], 'Mon suivi'!J$3)</f>
        <v>0</v>
      </c>
      <c r="K16" s="12">
        <f>-SUMIFS(Tableau5[Buchungstag], Tableau5[Buchungstext], 'Mon suivi'!$B16, Tableau5[Betrag], 'Mon suivi'!K$3)</f>
        <v>0</v>
      </c>
      <c r="L16" s="12">
        <f>-SUMIFS(Tableau5[Buchungstext], Tableau5[Betrag], 'Mon suivi'!$B16, Tableau5[Kategorie], 'Mon suivi'!L$3)</f>
        <v>0</v>
      </c>
      <c r="M16" s="12">
        <f>-SUMIFS(Tableau5[Betrag], Tableau5[Kategorie], 'Mon suivi'!$B16, Tableau5[Monat], 'Mon suivi'!M$3)</f>
        <v>0</v>
      </c>
      <c r="N16" s="12">
        <f>-SUMIFS(Tableau5[Kategorie], Tableau5[Monat], 'Mon suivi'!$B16, Tableau5[Buchungstag], 'Mon suivi'!N$3)</f>
        <v>0</v>
      </c>
      <c r="O16" s="2">
        <f t="shared" si="1"/>
        <v>8.99</v>
      </c>
    </row>
    <row r="17" spans="2:15" x14ac:dyDescent="0.3">
      <c r="B17" s="5" t="s">
        <v>10</v>
      </c>
      <c r="C17" s="12">
        <f>-SUMIFS(Tableau5[Betrag], Tableau5[Kategorie], 'Mon suivi'!$B17, Tableau5[Monat], 'Mon suivi'!C$3)</f>
        <v>9.25</v>
      </c>
      <c r="D17" s="12">
        <f>-SUMIFS(Tableau5[Kategorie], Tableau5[Monat], 'Mon suivi'!$B17, Tableau5[Buchungstag], 'Mon suivi'!D$3)</f>
        <v>0</v>
      </c>
      <c r="E17" s="12">
        <f>-SUMIFS(Tableau5[Monat], Tableau5[Buchungstag], 'Mon suivi'!$B17, Tableau5[Buchungstext], 'Mon suivi'!E$3)</f>
        <v>0</v>
      </c>
      <c r="F17" s="12">
        <f>-SUMIFS(Tableau5[Buchungstag], Tableau5[Buchungstext], 'Mon suivi'!$B17, Tableau5[Betrag], 'Mon suivi'!F$3)</f>
        <v>0</v>
      </c>
      <c r="G17" s="12">
        <f>-SUMIFS(Tableau5[Buchungstext], Tableau5[Betrag], 'Mon suivi'!$B17, Tableau5[Kategorie], 'Mon suivi'!G$3)</f>
        <v>0</v>
      </c>
      <c r="H17" s="12">
        <f>-SUMIFS(Tableau5[Betrag], Tableau5[Kategorie], 'Mon suivi'!$B17, Tableau5[Monat], 'Mon suivi'!H$3)</f>
        <v>0</v>
      </c>
      <c r="I17" s="12">
        <f>-SUMIFS(Tableau5[Kategorie], Tableau5[Monat], 'Mon suivi'!$B17, Tableau5[Buchungstag], 'Mon suivi'!I$3)</f>
        <v>0</v>
      </c>
      <c r="J17" s="12">
        <f>-SUMIFS(Tableau5[Monat], Tableau5[Buchungstag], 'Mon suivi'!$B17, Tableau5[Buchungstext], 'Mon suivi'!J$3)</f>
        <v>0</v>
      </c>
      <c r="K17" s="12">
        <f>-SUMIFS(Tableau5[Buchungstag], Tableau5[Buchungstext], 'Mon suivi'!$B17, Tableau5[Betrag], 'Mon suivi'!K$3)</f>
        <v>0</v>
      </c>
      <c r="L17" s="12">
        <f>-SUMIFS(Tableau5[Buchungstext], Tableau5[Betrag], 'Mon suivi'!$B17, Tableau5[Kategorie], 'Mon suivi'!L$3)</f>
        <v>0</v>
      </c>
      <c r="M17" s="12">
        <f>-SUMIFS(Tableau5[Betrag], Tableau5[Kategorie], 'Mon suivi'!$B17, Tableau5[Monat], 'Mon suivi'!M$3)</f>
        <v>0</v>
      </c>
      <c r="N17" s="12">
        <f>-SUMIFS(Tableau5[Kategorie], Tableau5[Monat], 'Mon suivi'!$B17, Tableau5[Buchungstag], 'Mon suivi'!N$3)</f>
        <v>0</v>
      </c>
      <c r="O17" s="2">
        <f t="shared" si="1"/>
        <v>9.25</v>
      </c>
    </row>
    <row r="18" spans="2:15" x14ac:dyDescent="0.3">
      <c r="B18" s="5" t="s">
        <v>11</v>
      </c>
      <c r="C18" s="12">
        <f>-SUMIFS(Tableau5[Betrag], Tableau5[Kategorie], 'Mon suivi'!$B18, Tableau5[Monat], 'Mon suivi'!C$3)</f>
        <v>100</v>
      </c>
      <c r="D18" s="12">
        <f>-SUMIFS(Tableau5[Kategorie], Tableau5[Monat], 'Mon suivi'!$B18, Tableau5[Buchungstag], 'Mon suivi'!D$3)</f>
        <v>0</v>
      </c>
      <c r="E18" s="12">
        <f>-SUMIFS(Tableau5[Monat], Tableau5[Buchungstag], 'Mon suivi'!$B18, Tableau5[Buchungstext], 'Mon suivi'!E$3)</f>
        <v>0</v>
      </c>
      <c r="F18" s="12">
        <f>-SUMIFS(Tableau5[Buchungstag], Tableau5[Buchungstext], 'Mon suivi'!$B18, Tableau5[Betrag], 'Mon suivi'!F$3)</f>
        <v>0</v>
      </c>
      <c r="G18" s="12">
        <f>-SUMIFS(Tableau5[Buchungstext], Tableau5[Betrag], 'Mon suivi'!$B18, Tableau5[Kategorie], 'Mon suivi'!G$3)</f>
        <v>0</v>
      </c>
      <c r="H18" s="12">
        <f>-SUMIFS(Tableau5[Betrag], Tableau5[Kategorie], 'Mon suivi'!$B18, Tableau5[Monat], 'Mon suivi'!H$3)</f>
        <v>0</v>
      </c>
      <c r="I18" s="12">
        <f>-SUMIFS(Tableau5[Kategorie], Tableau5[Monat], 'Mon suivi'!$B18, Tableau5[Buchungstag], 'Mon suivi'!I$3)</f>
        <v>0</v>
      </c>
      <c r="J18" s="12">
        <f>-SUMIFS(Tableau5[Monat], Tableau5[Buchungstag], 'Mon suivi'!$B18, Tableau5[Buchungstext], 'Mon suivi'!J$3)</f>
        <v>0</v>
      </c>
      <c r="K18" s="12">
        <f>-SUMIFS(Tableau5[Buchungstag], Tableau5[Buchungstext], 'Mon suivi'!$B18, Tableau5[Betrag], 'Mon suivi'!K$3)</f>
        <v>0</v>
      </c>
      <c r="L18" s="12">
        <f>-SUMIFS(Tableau5[Buchungstext], Tableau5[Betrag], 'Mon suivi'!$B18, Tableau5[Kategorie], 'Mon suivi'!L$3)</f>
        <v>0</v>
      </c>
      <c r="M18" s="12">
        <f>-SUMIFS(Tableau5[Betrag], Tableau5[Kategorie], 'Mon suivi'!$B18, Tableau5[Monat], 'Mon suivi'!M$3)</f>
        <v>0</v>
      </c>
      <c r="N18" s="12">
        <f>-SUMIFS(Tableau5[Kategorie], Tableau5[Monat], 'Mon suivi'!$B18, Tableau5[Buchungstag], 'Mon suivi'!N$3)</f>
        <v>0</v>
      </c>
      <c r="O18" s="2">
        <f t="shared" si="1"/>
        <v>100</v>
      </c>
    </row>
    <row r="19" spans="2:15" x14ac:dyDescent="0.3">
      <c r="B19" s="5" t="s">
        <v>14</v>
      </c>
      <c r="C19" s="12">
        <f>-SUMIFS(Tableau5[Betrag], Tableau5[Kategorie], 'Mon suivi'!$B19, Tableau5[Monat], 'Mon suivi'!C$3)</f>
        <v>16.96</v>
      </c>
      <c r="D19" s="12">
        <f>-SUMIFS(Tableau5[Kategorie], Tableau5[Monat], 'Mon suivi'!$B19, Tableau5[Buchungstag], 'Mon suivi'!D$3)</f>
        <v>0</v>
      </c>
      <c r="E19" s="12">
        <f>-SUMIFS(Tableau5[Monat], Tableau5[Buchungstag], 'Mon suivi'!$B19, Tableau5[Buchungstext], 'Mon suivi'!E$3)</f>
        <v>0</v>
      </c>
      <c r="F19" s="12">
        <f>-SUMIFS(Tableau5[Buchungstag], Tableau5[Buchungstext], 'Mon suivi'!$B19, Tableau5[Betrag], 'Mon suivi'!F$3)</f>
        <v>0</v>
      </c>
      <c r="G19" s="12">
        <f>-SUMIFS(Tableau5[Buchungstext], Tableau5[Betrag], 'Mon suivi'!$B19, Tableau5[Kategorie], 'Mon suivi'!G$3)</f>
        <v>0</v>
      </c>
      <c r="H19" s="12">
        <f>-SUMIFS(Tableau5[Betrag], Tableau5[Kategorie], 'Mon suivi'!$B19, Tableau5[Monat], 'Mon suivi'!H$3)</f>
        <v>0</v>
      </c>
      <c r="I19" s="12">
        <f>-SUMIFS(Tableau5[Kategorie], Tableau5[Monat], 'Mon suivi'!$B19, Tableau5[Buchungstag], 'Mon suivi'!I$3)</f>
        <v>0</v>
      </c>
      <c r="J19" s="12">
        <f>-SUMIFS(Tableau5[Monat], Tableau5[Buchungstag], 'Mon suivi'!$B19, Tableau5[Buchungstext], 'Mon suivi'!J$3)</f>
        <v>0</v>
      </c>
      <c r="K19" s="12">
        <f>-SUMIFS(Tableau5[Buchungstag], Tableau5[Buchungstext], 'Mon suivi'!$B19, Tableau5[Betrag], 'Mon suivi'!K$3)</f>
        <v>0</v>
      </c>
      <c r="L19" s="12">
        <f>-SUMIFS(Tableau5[Buchungstext], Tableau5[Betrag], 'Mon suivi'!$B19, Tableau5[Kategorie], 'Mon suivi'!L$3)</f>
        <v>0</v>
      </c>
      <c r="M19" s="12">
        <f>-SUMIFS(Tableau5[Betrag], Tableau5[Kategorie], 'Mon suivi'!$B19, Tableau5[Monat], 'Mon suivi'!M$3)</f>
        <v>0</v>
      </c>
      <c r="N19" s="12">
        <f>-SUMIFS(Tableau5[Kategorie], Tableau5[Monat], 'Mon suivi'!$B19, Tableau5[Buchungstag], 'Mon suivi'!N$3)</f>
        <v>0</v>
      </c>
      <c r="O19" s="2">
        <f t="shared" si="1"/>
        <v>16.96</v>
      </c>
    </row>
    <row r="20" spans="2:15" x14ac:dyDescent="0.3">
      <c r="B20" s="5" t="s">
        <v>101</v>
      </c>
      <c r="C20" s="12">
        <f>-SUMIFS(Tableau5[Betrag], Tableau5[Kategorie], 'Mon suivi'!$B20, Tableau5[Monat], 'Mon suivi'!C$3)</f>
        <v>902</v>
      </c>
      <c r="D20" s="12">
        <f>-SUMIFS(Tableau5[Kategorie], Tableau5[Monat], 'Mon suivi'!$B20, Tableau5[Buchungstag], 'Mon suivi'!D$3)</f>
        <v>0</v>
      </c>
      <c r="E20" s="12">
        <f>-SUMIFS(Tableau5[Monat], Tableau5[Buchungstag], 'Mon suivi'!$B20, Tableau5[Buchungstext], 'Mon suivi'!E$3)</f>
        <v>0</v>
      </c>
      <c r="F20" s="12">
        <f>-SUMIFS(Tableau5[Buchungstag], Tableau5[Buchungstext], 'Mon suivi'!$B20, Tableau5[Betrag], 'Mon suivi'!F$3)</f>
        <v>0</v>
      </c>
      <c r="G20" s="12">
        <f>-SUMIFS(Tableau5[Buchungstext], Tableau5[Betrag], 'Mon suivi'!$B20, Tableau5[Kategorie], 'Mon suivi'!G$3)</f>
        <v>0</v>
      </c>
      <c r="H20" s="12">
        <f>-SUMIFS(Tableau5[Betrag], Tableau5[Kategorie], 'Mon suivi'!$B20, Tableau5[Monat], 'Mon suivi'!H$3)</f>
        <v>0</v>
      </c>
      <c r="I20" s="12">
        <f>-SUMIFS(Tableau5[Kategorie], Tableau5[Monat], 'Mon suivi'!$B20, Tableau5[Buchungstag], 'Mon suivi'!I$3)</f>
        <v>0</v>
      </c>
      <c r="J20" s="12">
        <f>-SUMIFS(Tableau5[Monat], Tableau5[Buchungstag], 'Mon suivi'!$B20, Tableau5[Buchungstext], 'Mon suivi'!J$3)</f>
        <v>0</v>
      </c>
      <c r="K20" s="12">
        <f>-SUMIFS(Tableau5[Buchungstag], Tableau5[Buchungstext], 'Mon suivi'!$B20, Tableau5[Betrag], 'Mon suivi'!K$3)</f>
        <v>0</v>
      </c>
      <c r="L20" s="12">
        <f>-SUMIFS(Tableau5[Buchungstext], Tableau5[Betrag], 'Mon suivi'!$B20, Tableau5[Kategorie], 'Mon suivi'!L$3)</f>
        <v>0</v>
      </c>
      <c r="M20" s="12">
        <f>-SUMIFS(Tableau5[Betrag], Tableau5[Kategorie], 'Mon suivi'!$B20, Tableau5[Monat], 'Mon suivi'!M$3)</f>
        <v>0</v>
      </c>
      <c r="N20" s="12">
        <f>-SUMIFS(Tableau5[Kategorie], Tableau5[Monat], 'Mon suivi'!$B20, Tableau5[Buchungstag], 'Mon suivi'!N$3)</f>
        <v>0</v>
      </c>
      <c r="O20" s="2">
        <f t="shared" ref="O20" si="2">SUM(C20:N20)</f>
        <v>902</v>
      </c>
    </row>
    <row r="21" spans="2:15" ht="15.6" x14ac:dyDescent="0.3">
      <c r="B21" s="4" t="s">
        <v>13</v>
      </c>
      <c r="C21" s="8">
        <f>SUM(C8:C20)</f>
        <v>1597.71</v>
      </c>
      <c r="D21" s="8">
        <f t="shared" ref="D21:N21" si="3">SUM(D8:D20)</f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 t="shared" si="3"/>
        <v>0</v>
      </c>
      <c r="I21" s="8">
        <f t="shared" si="3"/>
        <v>0</v>
      </c>
      <c r="J21" s="8">
        <f t="shared" si="3"/>
        <v>0</v>
      </c>
      <c r="K21" s="8">
        <f t="shared" si="3"/>
        <v>0</v>
      </c>
      <c r="L21" s="8">
        <f t="shared" si="3"/>
        <v>0</v>
      </c>
      <c r="M21" s="8">
        <f t="shared" si="3"/>
        <v>0</v>
      </c>
      <c r="N21" s="8">
        <f t="shared" si="3"/>
        <v>0</v>
      </c>
      <c r="O21" s="3">
        <f>SUM(O8:O20)</f>
        <v>1597.71</v>
      </c>
    </row>
    <row r="22" spans="2:15" x14ac:dyDescent="0.3"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3">
      <c r="B23" s="5" t="s">
        <v>28</v>
      </c>
      <c r="C23" s="2">
        <f t="shared" ref="C23:N23" si="4">C6-C21</f>
        <v>9197.1700000000019</v>
      </c>
      <c r="D23" s="2">
        <f t="shared" si="4"/>
        <v>0</v>
      </c>
      <c r="E23" s="2">
        <f t="shared" si="4"/>
        <v>0</v>
      </c>
      <c r="F23" s="2">
        <f t="shared" si="4"/>
        <v>0</v>
      </c>
      <c r="G23" s="2">
        <f t="shared" si="4"/>
        <v>0</v>
      </c>
      <c r="H23" s="2">
        <f t="shared" si="4"/>
        <v>0</v>
      </c>
      <c r="I23" s="2">
        <f t="shared" si="4"/>
        <v>0</v>
      </c>
      <c r="J23" s="2">
        <f t="shared" si="4"/>
        <v>0</v>
      </c>
      <c r="K23" s="2">
        <f t="shared" si="4"/>
        <v>0</v>
      </c>
      <c r="L23" s="2">
        <f t="shared" si="4"/>
        <v>0</v>
      </c>
      <c r="M23" s="2">
        <f t="shared" si="4"/>
        <v>0</v>
      </c>
      <c r="N23" s="2">
        <f t="shared" si="4"/>
        <v>0</v>
      </c>
      <c r="O23" s="2">
        <f>SUM(C23:N23)</f>
        <v>9197.1700000000019</v>
      </c>
    </row>
  </sheetData>
  <conditionalFormatting sqref="C21:N21">
    <cfRule type="cellIs" dxfId="12" priority="3" operator="lessThan">
      <formula>850</formula>
    </cfRule>
    <cfRule type="cellIs" dxfId="11" priority="4" operator="greaterThan">
      <formula>850</formula>
    </cfRule>
    <cfRule type="cellIs" dxfId="10" priority="14" operator="greaterThan">
      <formula>700</formula>
    </cfRule>
  </conditionalFormatting>
  <conditionalFormatting sqref="C23:N23">
    <cfRule type="cellIs" dxfId="9" priority="2" operator="greaterThan">
      <formula>150</formula>
    </cfRule>
    <cfRule type="cellIs" dxfId="8" priority="8" operator="greaterThan">
      <formula>200</formula>
    </cfRule>
    <cfRule type="cellIs" dxfId="7" priority="9" operator="greaterThan">
      <formula>200</formula>
    </cfRule>
    <cfRule type="cellIs" dxfId="6" priority="10" operator="lessThan">
      <formula>100</formula>
    </cfRule>
  </conditionalFormatting>
  <conditionalFormatting sqref="O21">
    <cfRule type="cellIs" dxfId="5" priority="11" operator="lessThan">
      <formula>8400</formula>
    </cfRule>
    <cfRule type="cellIs" dxfId="4" priority="12" operator="lessThan">
      <formula>8400</formula>
    </cfRule>
    <cfRule type="cellIs" dxfId="3" priority="13" operator="greaterThan">
      <formula>8500</formula>
    </cfRule>
  </conditionalFormatting>
  <conditionalFormatting sqref="O23">
    <cfRule type="cellIs" dxfId="2" priority="5" operator="lessThan">
      <formula>1200</formula>
    </cfRule>
    <cfRule type="cellIs" dxfId="1" priority="6" operator="greaterThan">
      <formula>1200</formula>
    </cfRule>
    <cfRule type="cellIs" dxfId="0" priority="7" operator="greaterThan">
      <formula>8500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D2768EC9-7455-4A0C-8EAA-187AE11D9FBE}">
            <xm:f>'Mon Budget'!C8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C8:N20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e q p H W v 4 d z R O n A A A A 9 w A A A B I A H A B D b 2 5 m a W c v U G F j a 2 F n Z S 5 4 b W w g o h g A K K A U A A A A A A A A A A A A A A A A A A A A A A A A A A A A h Y + 9 D o I w A I R f h X S n P z A I p J T B x E k S o 4 l x b U q F R i i m L Z Z 3 c / C R f A U x i r o 5 3 t 1 3 y d 3 9 e q P F 2 L X B R R q r e p 0 D A j E I p B Z 9 p X S d g 8 E d w w Q U j G 6 4 O P F a B h O s b T Z a l Y P G u X O G k P c e + h j 2 p k Y R x g Q d y v V O N L L j o d L W c S 0 k + L S q / y 3 A 6 P 4 1 h k W Q x C k k y S K F m K L Z p a X S X y K a B j / T H 5 M u h 9 Y N R r K j C V d b i m Z J 0 f s E e w B Q S w M E F A A C A A g A e q p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q R 1 q W 8 j x F + g A A A K I B A A A T A B w A R m 9 y b X V s Y X M v U 2 V j d G l v b j E u b S C i G A A o o B Q A A A A A A A A A A A A A A A A A A A A A A A A A A A B t k L F q w z A Q h n e D 3 0 G o S w I m 0 K l D y N C Y D i W Q J S 4 Z Q g b F v t g i k q 6 c T p D W + G 2 6 9 D n y Y l V i k r Y 4 t x z c / 9 3 / n + S h Z I 1 O r P r + O E 2 T N P G N I q h E o X Y G V H g S M 2 G A 0 0 T E W m G g E u L k 5 V i C m e S B C B y v k Q 4 7 x M N o 3 G 6 W y s J M X n f l t t v k 6 D h C 2 6 y 3 e J D F x z s I i 5 X e 6 9 O 3 j G Y X e l K Q c n 6 P Z H M 0 w b o z 5 U d 9 Y N a 2 c h 7 K J r j a s 6 p l J v j s U S m G L h O t X A O x Z z A m A g P x z X r F n 4 r 4 q j A c + a L c L O N g K A L T b 5 Q L d g f U h 5 2 + G v o T d N t 4 n T 8 v x S K + F r V r V M Q H x C L e V C N p + K d 0 4 z T R 7 v 7 v T H 8 A U E s B A i 0 A F A A C A A g A e q p H W v 4 d z R O n A A A A 9 w A A A B I A A A A A A A A A A A A A A A A A A A A A A E N v b m Z p Z y 9 Q Y W N r Y W d l L n h t b F B L A Q I t A B Q A A g A I A H q q R 1 o P y u m r p A A A A O k A A A A T A A A A A A A A A A A A A A A A A P M A A A B b Q 2 9 u d G V u d F 9 U e X B l c 1 0 u e G 1 s U E s B A i 0 A F A A C A A g A e q p H W p b y P E X 6 A A A A o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w A A A A A A A A 7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M y Z j c y N D U t N z g w Z C 0 0 M G Y 1 L W E 4 M T k t M 2 M z M j Y x O D Q 3 N z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W F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1 Q x O D o 0 M D o 0 M S 4 3 N D E 5 O T A 2 W i I g L z 4 8 R W 5 0 c n k g V H l w Z T 0 i R m l s b E N v b H V t b l R 5 c G V z I i B W Y W x 1 Z T 0 i c 0 N R a 0 d C Z 1 V H Q m d Z P S I g L z 4 8 R W 5 0 c n k g V H l w Z T 0 i R m l s b E N v b H V t b k 5 h b W V z I i B W Y W x 1 Z T 0 i c 1 s m c X V v d D t C d W N o d W 5 n c 3 R h Z y Z x d W 9 0 O y w m c X V v d D t X Z X J 0 c 3 R l b G x 1 b m c m c X V v d D s s J n F 1 b 3 Q 7 V W 1 z Y X R 6 Y X J 0 J n F 1 b 3 Q 7 L C Z x d W 9 0 O 0 J 1 Y 2 h 1 b m d z d G V 4 d C Z x d W 9 0 O y w m c X V v d D t C Z X R y Y W c m c X V v d D s s J n F 1 b 3 Q 7 V 8 O k a H J 1 b m c m c X V v d D s s J n F 1 b 3 Q 7 S U J B T i B L b 2 5 0 b 2 l u a G F i Z X I m c X V v d D s s J n F 1 b 3 Q 7 S 2 F 0 Z W d v c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c v V H l w Z S B t b 2 R p Z m n D q S 5 7 Q n V j a H V u Z 3 N 0 Y W c s M H 0 m c X V v d D s s J n F 1 b 3 Q 7 U 2 V j d G l v b j E v V G F i b G V h d T c v V H l w Z S B t b 2 R p Z m n D q S 5 7 V 2 V y d H N 0 Z W x s d W 5 n L D F 9 J n F 1 b 3 Q 7 L C Z x d W 9 0 O 1 N l Y 3 R p b 2 4 x L 1 R h Y m x l Y X U 3 L 1 R 5 c G U g b W 9 k a W Z p w 6 k u e 1 V t c 2 F 0 e m F y d C w y f S Z x d W 9 0 O y w m c X V v d D t T Z W N 0 a W 9 u M S 9 U Y W J s Z W F 1 N y 9 U e X B l I G 1 v Z G l m a c O p L n t C d W N o d W 5 n c 3 R l e H Q s M 3 0 m c X V v d D s s J n F 1 b 3 Q 7 U 2 V j d G l v b j E v V G F i b G V h d T c v V H l w Z S B t b 2 R p Z m n D q S 5 7 Q m V 0 c m F n L D R 9 J n F 1 b 3 Q 7 L C Z x d W 9 0 O 1 N l Y 3 R p b 2 4 x L 1 R h Y m x l Y X U 3 L 1 R 5 c G U g b W 9 k a W Z p w 6 k u e 1 f D p G h y d W 5 n L D V 9 J n F 1 b 3 Q 7 L C Z x d W 9 0 O 1 N l Y 3 R p b 2 4 x L 1 R h Y m x l Y X U 3 L 1 R 5 c G U g b W 9 k a W Z p w 6 k u e 0 l C Q U 4 g S 2 9 u d G 9 p b m h h Y m V y L D Z 9 J n F 1 b 3 Q 7 L C Z x d W 9 0 O 1 N l Y 3 R p b 2 4 x L 1 R h Y m x l Y X U 3 L 1 R 5 c G U g b W 9 k a W Z p w 6 k u e 0 t h d G V n b 3 J p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W F 1 N y 9 U e X B l I G 1 v Z G l m a c O p L n t C d W N o d W 5 n c 3 R h Z y w w f S Z x d W 9 0 O y w m c X V v d D t T Z W N 0 a W 9 u M S 9 U Y W J s Z W F 1 N y 9 U e X B l I G 1 v Z G l m a c O p L n t X Z X J 0 c 3 R l b G x 1 b m c s M X 0 m c X V v d D s s J n F 1 b 3 Q 7 U 2 V j d G l v b j E v V G F i b G V h d T c v V H l w Z S B t b 2 R p Z m n D q S 5 7 V W 1 z Y X R 6 Y X J 0 L D J 9 J n F 1 b 3 Q 7 L C Z x d W 9 0 O 1 N l Y 3 R p b 2 4 x L 1 R h Y m x l Y X U 3 L 1 R 5 c G U g b W 9 k a W Z p w 6 k u e 0 J 1 Y 2 h 1 b m d z d G V 4 d C w z f S Z x d W 9 0 O y w m c X V v d D t T Z W N 0 a W 9 u M S 9 U Y W J s Z W F 1 N y 9 U e X B l I G 1 v Z G l m a c O p L n t C Z X R y Y W c s N H 0 m c X V v d D s s J n F 1 b 3 Q 7 U 2 V j d G l v b j E v V G F i b G V h d T c v V H l w Z S B t b 2 R p Z m n D q S 5 7 V 8 O k a H J 1 b m c s N X 0 m c X V v d D s s J n F 1 b 3 Q 7 U 2 V j d G l v b j E v V G F i b G V h d T c v V H l w Z S B t b 2 R p Z m n D q S 5 7 S U J B T i B L b 2 5 0 b 2 l u a G F i Z X I s N n 0 m c X V v d D s s J n F 1 b 3 Q 7 U 2 V j d G l v b j E v V G F i b G V h d T c v V H l w Z S B t b 2 R p Z m n D q S 5 7 S 2 F 0 Z W d v c m l l L D d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h d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c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M b f 1 U Y c F Q 5 M R / 4 w k z v B b A A A A A A I A A A A A A B B m A A A A A Q A A I A A A A A M Y 8 T 0 T 9 6 b p s n a / J O O m I t i V Z P s j / N H Q N D L F 9 1 f 1 k i W O A A A A A A 6 A A A A A A g A A I A A A A G B T 8 Z y D H c 1 P x J 9 i s B / s e p q T M L w F f p i h R G x r i Z U 7 E i J A U A A A A C 0 F e B k X L Y a R q 3 m 4 q + U H i i H u r d 2 J 0 N q O Y e F Q t I Z Z V 3 L g 0 P U f b L O c u v d Z I w d P 2 8 9 E t x v 0 l 5 H O 8 u w 5 f 1 9 9 N Y h Q J P p 9 v U n 3 A M d F l x / 6 V n e Q 9 T y B Q A A A A K v z v d C q D 2 z s Q w 4 C n J A 0 O y 8 G N r 4 t Y N R T d O u H W G c j Z I d w 3 3 I p t S Q / r k 8 D 3 B Y E L n K a C i r 1 t / K 1 M 5 l 3 q 1 2 m 7 Y G B E Z w = < / D a t a M a s h u p > 
</file>

<file path=customXml/itemProps1.xml><?xml version="1.0" encoding="utf-8"?>
<ds:datastoreItem xmlns:ds="http://schemas.openxmlformats.org/officeDocument/2006/customXml" ds:itemID="{9484A8A8-091B-4E8F-9AF0-15949A3B55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Mon Budget</vt:lpstr>
      <vt:lpstr>Liste</vt:lpstr>
      <vt:lpstr>suivi des depenses</vt:lpstr>
      <vt:lpstr>Depense janvier</vt:lpstr>
      <vt:lpstr>Mon suivi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Kimaa</dc:creator>
  <cp:lastModifiedBy>jordan Kimaa</cp:lastModifiedBy>
  <dcterms:created xsi:type="dcterms:W3CDTF">2025-02-02T21:57:03Z</dcterms:created>
  <dcterms:modified xsi:type="dcterms:W3CDTF">2025-02-07T20:20:07Z</dcterms:modified>
</cp:coreProperties>
</file>