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_m\Downloads\"/>
    </mc:Choice>
  </mc:AlternateContent>
  <xr:revisionPtr revIDLastSave="0" documentId="13_ncr:1_{5487740F-442D-4200-9F1A-61706C64D869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Theater Outcomes by Launchdate" sheetId="14" r:id="rId2"/>
    <sheet name="Outcomes Based on Goals" sheetId="15" r:id="rId3"/>
    <sheet name="Ediburgh Research" sheetId="5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Kickstarter!$A$1:$U$4117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" i="15" l="1"/>
  <c r="C12" i="15"/>
  <c r="E12" i="15" s="1"/>
  <c r="H3" i="15"/>
  <c r="H4" i="15"/>
  <c r="H5" i="15"/>
  <c r="H6" i="15"/>
  <c r="H7" i="15"/>
  <c r="H8" i="15"/>
  <c r="H9" i="15"/>
  <c r="H10" i="15"/>
  <c r="H11" i="15"/>
  <c r="H13" i="15"/>
  <c r="H2" i="15"/>
  <c r="G3" i="15"/>
  <c r="G4" i="15"/>
  <c r="G5" i="15"/>
  <c r="G6" i="15"/>
  <c r="G7" i="15"/>
  <c r="G8" i="15"/>
  <c r="G9" i="15"/>
  <c r="G10" i="15"/>
  <c r="G11" i="15"/>
  <c r="G13" i="15"/>
  <c r="G2" i="15"/>
  <c r="F3" i="15"/>
  <c r="F4" i="15"/>
  <c r="F5" i="15"/>
  <c r="F6" i="15"/>
  <c r="F7" i="15"/>
  <c r="F8" i="15"/>
  <c r="F9" i="15"/>
  <c r="F10" i="15"/>
  <c r="F11" i="15"/>
  <c r="F13" i="15"/>
  <c r="F2" i="15"/>
  <c r="B2" i="15"/>
  <c r="E2" i="15" s="1"/>
  <c r="E3" i="15"/>
  <c r="E4" i="15"/>
  <c r="E5" i="15"/>
  <c r="E6" i="15"/>
  <c r="E7" i="15"/>
  <c r="E8" i="15"/>
  <c r="E9" i="15"/>
  <c r="E10" i="15"/>
  <c r="E11" i="15"/>
  <c r="E13" i="15"/>
  <c r="D13" i="15"/>
  <c r="C13" i="15"/>
  <c r="B13" i="15"/>
  <c r="D12" i="15"/>
  <c r="D11" i="15"/>
  <c r="D10" i="15"/>
  <c r="D9" i="15"/>
  <c r="D8" i="15"/>
  <c r="D7" i="15"/>
  <c r="D6" i="15"/>
  <c r="D5" i="15"/>
  <c r="D4" i="15"/>
  <c r="D3" i="15"/>
  <c r="D2" i="15"/>
  <c r="C11" i="15"/>
  <c r="C10" i="15"/>
  <c r="C9" i="15"/>
  <c r="C8" i="15"/>
  <c r="C7" i="15"/>
  <c r="C6" i="15"/>
  <c r="C5" i="15"/>
  <c r="C4" i="15"/>
  <c r="C3" i="15"/>
  <c r="B12" i="15"/>
  <c r="B11" i="15"/>
  <c r="B10" i="15"/>
  <c r="B9" i="15"/>
  <c r="B8" i="15"/>
  <c r="B7" i="15"/>
  <c r="B6" i="15"/>
  <c r="B5" i="15"/>
  <c r="B4" i="15"/>
  <c r="B3" i="15"/>
  <c r="C2" i="15"/>
  <c r="C13" i="8"/>
  <c r="C12" i="8"/>
  <c r="C14" i="8" s="1"/>
  <c r="C11" i="8"/>
  <c r="B13" i="8"/>
  <c r="B12" i="8"/>
  <c r="B14" i="8" s="1"/>
  <c r="B5" i="8"/>
  <c r="B11" i="8"/>
  <c r="B4" i="8"/>
  <c r="C6" i="8"/>
  <c r="C5" i="8"/>
  <c r="C7" i="8" s="1"/>
  <c r="C4" i="8"/>
  <c r="B6" i="8"/>
  <c r="C10" i="8"/>
  <c r="B10" i="8"/>
  <c r="C9" i="8"/>
  <c r="C2" i="8"/>
  <c r="B9" i="8"/>
  <c r="B2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<sst xmlns="http://schemas.openxmlformats.org/spreadsheetml/2006/main" count="33048" uniqueCount="8418">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</sst>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364582239720035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B-44EE-84F1-FE439E778EBB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AB-44EE-84F1-FE439E778EBB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AB-44EE-84F1-FE439E778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879568"/>
        <c:axId val="1596873328"/>
      </c:lineChart>
      <c:catAx>
        <c:axId val="15968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73328"/>
        <c:crosses val="autoZero"/>
        <c:auto val="1"/>
        <c:lblAlgn val="ctr"/>
        <c:lblOffset val="100"/>
        <c:noMultiLvlLbl val="0"/>
      </c:catAx>
      <c:valAx>
        <c:axId val="15968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</a:t>
            </a:r>
            <a:r>
              <a:rPr lang="en-US" baseline="0"/>
              <a:t>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89-462D-9C15-56EFAA5CB41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89-462D-9C15-56EFAA5CB41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89-462D-9C15-56EFAA5CB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199568"/>
        <c:axId val="1448199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89-462D-9C15-56EFAA5CB4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89-462D-9C15-56EFAA5CB4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89-462D-9C15-56EFAA5CB4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89-462D-9C15-56EFAA5CB410}"/>
                  </c:ext>
                </c:extLst>
              </c15:ser>
            </c15:filteredLineSeries>
          </c:ext>
        </c:extLst>
      </c:lineChart>
      <c:catAx>
        <c:axId val="14481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99984"/>
        <c:crosses val="autoZero"/>
        <c:auto val="1"/>
        <c:lblAlgn val="ctr"/>
        <c:lblOffset val="100"/>
        <c:noMultiLvlLbl val="0"/>
      </c:catAx>
      <c:valAx>
        <c:axId val="14481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1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3353522739098761"/>
          <c:y val="7.92976625145931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0-4C56-BC9B-E111A93446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0-4C56-BC9B-E111A93446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0-4C56-BC9B-E111A93446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80-4C56-BC9B-E111A9344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2316591"/>
        <c:axId val="982315759"/>
      </c:barChart>
      <c:catAx>
        <c:axId val="98231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315759"/>
        <c:crosses val="autoZero"/>
        <c:auto val="1"/>
        <c:lblAlgn val="ctr"/>
        <c:lblOffset val="100"/>
        <c:noMultiLvlLbl val="0"/>
      </c:catAx>
      <c:valAx>
        <c:axId val="98231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31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2-4211-9F85-AB9550EC6C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2-4211-9F85-AB9550EC6C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2-4211-9F85-AB9550EC6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5931759"/>
        <c:axId val="985930511"/>
      </c:barChart>
      <c:catAx>
        <c:axId val="98593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30511"/>
        <c:crosses val="autoZero"/>
        <c:auto val="1"/>
        <c:lblAlgn val="ctr"/>
        <c:lblOffset val="100"/>
        <c:noMultiLvlLbl val="0"/>
      </c:catAx>
      <c:valAx>
        <c:axId val="98593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01-41C2-ABB2-D74C809C363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01-41C2-ABB2-D74C809C363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01-41C2-ABB2-D74C809C363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1-41C2-ABB2-D74C809C3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505183"/>
        <c:axId val="1073507263"/>
      </c:lineChart>
      <c:catAx>
        <c:axId val="107350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07263"/>
        <c:crosses val="autoZero"/>
        <c:auto val="1"/>
        <c:lblAlgn val="ctr"/>
        <c:lblOffset val="100"/>
        <c:noMultiLvlLbl val="0"/>
      </c:catAx>
      <c:valAx>
        <c:axId val="107350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0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4</xdr:row>
      <xdr:rowOff>133350</xdr:rowOff>
    </xdr:from>
    <xdr:to>
      <xdr:col>13</xdr:col>
      <xdr:colOff>99060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96BA7-E012-4792-A3E1-42BCB06AE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13</xdr:row>
      <xdr:rowOff>26670</xdr:rowOff>
    </xdr:from>
    <xdr:to>
      <xdr:col>14</xdr:col>
      <xdr:colOff>388620</xdr:colOff>
      <xdr:row>31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303A64-C9FE-4E97-94BD-89D4F7F32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20954</xdr:colOff>
      <xdr:row>8</xdr:row>
      <xdr:rowOff>86676</xdr:rowOff>
    </xdr:from>
    <xdr:to>
      <xdr:col>17</xdr:col>
      <xdr:colOff>476249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9C2ED-1731-4DAD-9D57-F73A3E44F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12</xdr:row>
      <xdr:rowOff>94297</xdr:rowOff>
    </xdr:from>
    <xdr:to>
      <xdr:col>18</xdr:col>
      <xdr:colOff>38100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CB87B-A878-46A6-A9D8-5A359CD9D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560069</xdr:colOff>
      <xdr:row>12</xdr:row>
      <xdr:rowOff>94297</xdr:rowOff>
    </xdr:from>
    <xdr:to>
      <xdr:col>15</xdr:col>
      <xdr:colOff>219074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7C22B-D73C-4807-8A31-805CBC305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Mangonon" refreshedDate="44316.97657673611" createdVersion="7" refreshedVersion="7" minRefreshableVersion="3" recordCount="4114" xr:uid="{D3C22EFE-7432-4494-8B67-AD20E9137C9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Mangonon" refreshedDate="44317.000757754628" createdVersion="7" refreshedVersion="7" minRefreshableVersion="3" recordCount="4114" xr:uid="{763F66A9-A257-4CF5-928D-085EFEE3C4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Mangonon" refreshedDate="44317.60532962963" createdVersion="7" refreshedVersion="7" minRefreshableVersion="3" recordCount="4114" xr:uid="{98BC9572-A8B9-42A1-B089-AC7334DFC44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7797D-D7B6-4643-B4D1-48088B0A0635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C048D-6E63-4D01-BBEA-9DA66CB42AE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B85D9-4324-4D4F-920A-3DBE2C48269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14D4C-2A7E-4354-8B36-A135572188A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C1457" activePane="bottomRight" state="frozen"/>
      <selection pane="topRight" activeCell="C1" sqref="C1"/>
      <selection pane="bottomLeft" activeCell="A3" sqref="A3"/>
      <selection pane="bottomRigh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8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  <col min="21" max="21" width="31.33203125" style="12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6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 s="12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 s="1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 s="12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 s="12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 s="12">
        <f t="shared" ref="U3194:U3195" si="200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 s="12">
        <f t="shared" si="20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 s="12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 s="12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 s="1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 s="12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 s="12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 s="12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 s="12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 s="12">
        <f t="shared" ref="U3763:U3764" si="237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 s="12">
        <f t="shared" si="237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 s="1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 s="12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 s="12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 s="12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 s="12">
        <f t="shared" ref="U3796:U3797" si="24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 s="12">
        <f t="shared" si="24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 s="12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 s="12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 s="12">
        <f t="shared" ref="U3881:U3882" si="247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 s="12">
        <f t="shared" si="247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 s="12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7" xr:uid="{F29ABA26-8769-48D8-8E7E-7D1A2C345431}"/>
  <sortState xmlns:xlrd2="http://schemas.microsoft.com/office/spreadsheetml/2017/richdata2" ref="A2:O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7BC76-DA36-4AF2-9194-9869F763579B}">
  <dimension ref="A1:E18"/>
  <sheetViews>
    <sheetView workbookViewId="0">
      <selection activeCell="M23" sqref="M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B7EEC-52B8-4636-86F7-6F106FF67CC0}">
  <dimension ref="A1:H13"/>
  <sheetViews>
    <sheetView tabSelected="1" workbookViewId="0">
      <selection activeCell="M8" sqref="M8"/>
    </sheetView>
  </sheetViews>
  <sheetFormatPr defaultRowHeight="14.4" x14ac:dyDescent="0.3"/>
  <cols>
    <col min="1" max="1" width="19.332031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8.21875" style="18" bestFit="1" customWidth="1"/>
    <col min="8" max="8" width="18.21875" style="19" bestFit="1" customWidth="1"/>
  </cols>
  <sheetData>
    <row r="1" spans="1:8" x14ac:dyDescent="0.3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s="18" t="s">
        <v>8404</v>
      </c>
      <c r="H1" s="19" t="s">
        <v>8405</v>
      </c>
    </row>
    <row r="2" spans="1:8" x14ac:dyDescent="0.3">
      <c r="A2" t="s">
        <v>8406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8">
        <f>AVERAGE(B2/E2)</f>
        <v>0.75806451612903225</v>
      </c>
      <c r="G2" s="18">
        <f>AVERAGE(C2/E2)</f>
        <v>0.24193548387096775</v>
      </c>
      <c r="H2" s="19">
        <f>AVERAGE(D2/E2)</f>
        <v>0</v>
      </c>
    </row>
    <row r="3" spans="1:8" x14ac:dyDescent="0.3">
      <c r="A3" t="s">
        <v>8407</v>
      </c>
      <c r="B3">
        <f>COUNTIFS(Kickstarter!$R:$R,"plays",Kickstarter!$F:$F,"successful",Kickstarter!$D:$D,"&gt;999")-COUNTIFS(Kickstarter!$R:$R,"plays",Kickstarter!$F:$F,"successful",Kickstarter!$D:$D,"&gt;4999")</f>
        <v>388</v>
      </c>
      <c r="C3">
        <f>COUNTIFS(Kickstarter!$R:$R,"plays",Kickstarter!$F:$F,"failed",Kickstarter!$D:$D,"&gt;999")-COUNTIFS(Kickstarter!$R:$R,"plays",Kickstarter!$F:$F,"failed",Kickstarter!$D:$D,"&gt;4999")</f>
        <v>146</v>
      </c>
      <c r="D3">
        <f>COUNTIFS(Kickstarter!$R:$R,"plays",Kickstarter!$F:$F,"canceled",Kickstarter!$D:$D,"&gt;999")-COUNTIFS(Kickstarter!$R:$R,"plays",Kickstarter!$F:$F,"canceled",Kickstarter!$D:$D,"&gt;4999")</f>
        <v>0</v>
      </c>
      <c r="E3">
        <f t="shared" ref="E3:E13" si="0">SUM(B3:D3)</f>
        <v>534</v>
      </c>
      <c r="F3" s="18">
        <f t="shared" ref="F3:F13" si="1">AVERAGE(B3/E3)</f>
        <v>0.72659176029962547</v>
      </c>
      <c r="G3" s="18">
        <f t="shared" ref="G3:G13" si="2">AVERAGE(C3/E3)</f>
        <v>0.27340823970037453</v>
      </c>
      <c r="H3" s="19">
        <f t="shared" ref="H3:H13" si="3">AVERAGE(D3/E3)</f>
        <v>0</v>
      </c>
    </row>
    <row r="4" spans="1:8" x14ac:dyDescent="0.3">
      <c r="A4" t="s">
        <v>8408</v>
      </c>
      <c r="B4">
        <f>COUNTIFS(Kickstarter!$R:$R,"plays",Kickstarter!$F:$F,"successful",Kickstarter!$D:$D,"&gt;4999")-COUNTIFS(Kickstarter!$R:$R,"plays",Kickstarter!$F:$F,"successful",Kickstarter!$D:$D,"&gt;9999")</f>
        <v>93</v>
      </c>
      <c r="C4">
        <f>COUNTIFS(Kickstarter!$R:$R,"plays",Kickstarter!$F:$F,"failed",Kickstarter!$D:$D,"&gt;4999")-COUNTIFS(Kickstarter!$R:$R,"plays",Kickstarter!$F:$F,"failed",Kickstarter!$D:$D,"&gt;9999")</f>
        <v>76</v>
      </c>
      <c r="D4">
        <f>COUNTIFS(Kickstarter!$R:$R,"plays",Kickstarter!$F:$F,"canceled",Kickstarter!$D:$D,"&gt;4999")-COUNTIFS(Kickstarter!$R:$R,"plays",Kickstarter!$F:$F,"canceled",Kickstarter!$D:$D,"&gt;9999")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9">
        <f t="shared" si="3"/>
        <v>0</v>
      </c>
    </row>
    <row r="5" spans="1:8" x14ac:dyDescent="0.3">
      <c r="A5" t="s">
        <v>8409</v>
      </c>
      <c r="B5">
        <f>COUNTIFS(Kickstarter!$R:$R,"plays",Kickstarter!$F:$F,"successful",Kickstarter!$D:$D,"&gt;9999")-COUNTIFS(Kickstarter!$R:$R,"plays",Kickstarter!$F:$F,"successful",Kickstarter!$D:$D,"&gt;14999")</f>
        <v>39</v>
      </c>
      <c r="C5">
        <f>COUNTIFS(Kickstarter!$R:$R,"plays",Kickstarter!$F:$F,"failed",Kickstarter!$D:$D,"&gt;9999")-COUNTIFS(Kickstarter!$R:$R,"plays",Kickstarter!$F:$F,"failed",Kickstarter!$D:$D,"&gt;14999")</f>
        <v>33</v>
      </c>
      <c r="D5">
        <f>COUNTIFS(Kickstarter!$R:$R,"plays",Kickstarter!$F:$F,"canceled",Kickstarter!$D:$D,"&gt;9999")-COUNTIFS(Kickstarter!$R:$R,"plays",Kickstarter!$F:$F,"canceled",Kickstarter!$D:$D,"&gt;14999")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9">
        <f t="shared" si="3"/>
        <v>0</v>
      </c>
    </row>
    <row r="6" spans="1:8" x14ac:dyDescent="0.3">
      <c r="A6" t="s">
        <v>8410</v>
      </c>
      <c r="B6">
        <f>COUNTIFS(Kickstarter!$R:$R,"plays",Kickstarter!$F:$F,"successful",Kickstarter!$D:$D,"&gt;14999")-COUNTIFS(Kickstarter!$R:$R,"plays",Kickstarter!$F:$F,"successful",Kickstarter!$D:$D,"&gt;19999")</f>
        <v>12</v>
      </c>
      <c r="C6">
        <f>COUNTIFS(Kickstarter!$R:$R,"plays",Kickstarter!$F:$F,"failed",Kickstarter!$D:$D,"&gt;14999")-COUNTIFS(Kickstarter!$R:$R,"plays",Kickstarter!$F:$F,"failed",Kickstarter!$D:$D,"&gt;19999")</f>
        <v>12</v>
      </c>
      <c r="D6">
        <f>COUNTIFS(Kickstarter!$R:$R,"plays",Kickstarter!$F:$F,"canceled",Kickstarter!$D:$D,"&gt;14999")-COUNTIFS(Kickstarter!$R:$R,"plays",Kickstarter!$F:$F,"canceled",Kickstarter!$D:$D,"&gt;19999")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9">
        <f t="shared" si="3"/>
        <v>0</v>
      </c>
    </row>
    <row r="7" spans="1:8" x14ac:dyDescent="0.3">
      <c r="A7" t="s">
        <v>8411</v>
      </c>
      <c r="B7">
        <f>COUNTIFS(Kickstarter!$R:$R,"plays",Kickstarter!$F:$F,"successful",Kickstarter!$D:$D,"&gt;19999")-COUNTIFS(Kickstarter!$R:$R,"plays",Kickstarter!$F:$F,"successful",Kickstarter!$D:$D,"&gt;24999")</f>
        <v>9</v>
      </c>
      <c r="C7">
        <f>COUNTIFS(Kickstarter!$R:$R,"plays",Kickstarter!$F:$F,"failed",Kickstarter!$D:$D,"&gt;19999")-COUNTIFS(Kickstarter!$R:$R,"plays",Kickstarter!$F:$F,"failed",Kickstarter!$D:$D,"&gt;24999")</f>
        <v>11</v>
      </c>
      <c r="D7">
        <f>COUNTIFS(Kickstarter!$R:$R,"plays",Kickstarter!$F:$F,"canceled",Kickstarter!$D:$D,"&gt;19999")-COUNTIFS(Kickstarter!$R:$R,"plays",Kickstarter!$F:$F,"canceled",Kickstarter!$D:$D,"&gt;24999")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9">
        <f t="shared" si="3"/>
        <v>0</v>
      </c>
    </row>
    <row r="8" spans="1:8" x14ac:dyDescent="0.3">
      <c r="A8" t="s">
        <v>8412</v>
      </c>
      <c r="B8">
        <f>COUNTIFS(Kickstarter!$R:$R,"plays",Kickstarter!$F:$F,"successful",Kickstarter!$D:$D,"&gt;24999")-COUNTIFS(Kickstarter!$R:$R,"plays",Kickstarter!$F:$F,"successful",Kickstarter!$D:$D,"&gt;29999")</f>
        <v>1</v>
      </c>
      <c r="C8">
        <f>COUNTIFS(Kickstarter!$R:$R,"plays",Kickstarter!$F:$F,"failed",Kickstarter!$D:$D,"&gt;24999")-COUNTIFS(Kickstarter!$R:$R,"plays",Kickstarter!$F:$F,"failed",Kickstarter!$D:$D,"&gt;29999")</f>
        <v>4</v>
      </c>
      <c r="D8">
        <f>COUNTIFS(Kickstarter!$R:$R,"plays",Kickstarter!$F:$F,"canceled",Kickstarter!$D:$D,"&gt;24999")-COUNTIFS(Kickstarter!$R:$R,"plays",Kickstarter!$F:$F,"canceled",Kickstarter!$D:$D,"&gt;29999")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9">
        <f t="shared" si="3"/>
        <v>0</v>
      </c>
    </row>
    <row r="9" spans="1:8" x14ac:dyDescent="0.3">
      <c r="A9" t="s">
        <v>8413</v>
      </c>
      <c r="B9">
        <f>COUNTIFS(Kickstarter!$R:$R,"plays",Kickstarter!$F:$F,"successful",Kickstarter!$D:$D,"&gt;29999")-COUNTIFS(Kickstarter!$R:$R,"plays",Kickstarter!$F:$F,"successful",Kickstarter!$D:$D,"&gt;34999")</f>
        <v>3</v>
      </c>
      <c r="C9">
        <f>COUNTIFS(Kickstarter!$R:$R,"plays",Kickstarter!$F:$F,"failed",Kickstarter!$D:$D,"&gt;29999")-COUNTIFS(Kickstarter!$R:$R,"plays",Kickstarter!$F:$F,"failed",Kickstarter!$D:$D,"&gt;34999")</f>
        <v>8</v>
      </c>
      <c r="D9">
        <f>COUNTIFS(Kickstarter!$R:$R,"plays",Kickstarter!$F:$F,"canceled",Kickstarter!$D:$D,"&gt;29999")-COUNTIFS(Kickstarter!$R:$R,"plays",Kickstarter!$F:$F,"canceled",Kickstarter!$D:$D,"&gt;34999")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9">
        <f t="shared" si="3"/>
        <v>0</v>
      </c>
    </row>
    <row r="10" spans="1:8" x14ac:dyDescent="0.3">
      <c r="A10" t="s">
        <v>8414</v>
      </c>
      <c r="B10">
        <f>COUNTIFS(Kickstarter!$R:$R,"plays",Kickstarter!$F:$F,"successful",Kickstarter!$D:$D,"&gt;34999")-COUNTIFS(Kickstarter!$R:$R,"plays",Kickstarter!$F:$F,"successful",Kickstarter!$D:$D,"&gt;39999")</f>
        <v>4</v>
      </c>
      <c r="C10">
        <f>COUNTIFS(Kickstarter!$R:$R,"plays",Kickstarter!$F:$F,"failed",Kickstarter!$D:$D,"&gt;34999")-COUNTIFS(Kickstarter!$R:$R,"plays",Kickstarter!$F:$F,"failed",Kickstarter!$D:$D,"&gt;39999")</f>
        <v>2</v>
      </c>
      <c r="D10">
        <f>COUNTIFS(Kickstarter!$R:$R,"plays",Kickstarter!$F:$F,"canceled",Kickstarter!$D:$D,"&gt;34999")-COUNTIFS(Kickstarter!$R:$R,"plays",Kickstarter!$F:$F,"canceled",Kickstarter!$D:$D,"&gt;39999")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9">
        <f t="shared" si="3"/>
        <v>0</v>
      </c>
    </row>
    <row r="11" spans="1:8" x14ac:dyDescent="0.3">
      <c r="A11" t="s">
        <v>8417</v>
      </c>
      <c r="B11">
        <f>COUNTIFS(Kickstarter!$R:$R,"plays",Kickstarter!$F:$F,"successful",Kickstarter!$D:$D,"&gt;39999")-COUNTIFS(Kickstarter!$R:$R,"plays",Kickstarter!$F:$F,"successful",Kickstarter!$D:$D,"&gt;44999")</f>
        <v>2</v>
      </c>
      <c r="C11">
        <f>COUNTIFS(Kickstarter!$R:$R,"plays",Kickstarter!$F:$F,"failed",Kickstarter!$D:$D,"&gt;39999")-COUNTIFS(Kickstarter!$R:$R,"plays",Kickstarter!$F:$F,"failed",Kickstarter!$D:$D,"&gt;44999")</f>
        <v>1</v>
      </c>
      <c r="D11">
        <f>COUNTIFS(Kickstarter!$R:$R,"plays",Kickstarter!$F:$F,"canceled",Kickstarter!$D:$D,"&gt;39999")-COUNTIFS(Kickstarter!$R:$R,"plays",Kickstarter!$F:$F,"canceled",Kickstarter!$D:$D,"&gt;44999")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9">
        <f t="shared" si="3"/>
        <v>0</v>
      </c>
    </row>
    <row r="12" spans="1:8" x14ac:dyDescent="0.3">
      <c r="A12" t="s">
        <v>8415</v>
      </c>
      <c r="B12">
        <f>COUNTIFS(Kickstarter!$R:$R,"plays",Kickstarter!$F:$F,"successful",Kickstarter!$D:$D,"&gt;44999")-COUNTIFS(Kickstarter!$R:$R,"plays",Kickstarter!$F:$F,"successful",Kickstarter!$D:$D,"&gt;49999")</f>
        <v>0</v>
      </c>
      <c r="C12">
        <f>COUNTIFS(Kickstarter!$R:$R,"plays",Kickstarter!$F:$F,"failed",Kickstarter!$D:$D,"&gt;44999")-COUNTIFS(Kickstarter!$R:$R,"plays",Kickstarter!$F:$F,"failed",Kickstarter!$D:$D,"&gt;49999")</f>
        <v>1</v>
      </c>
      <c r="D12">
        <f>COUNTIFS(Kickstarter!$R:$R,"plays",Kickstarter!$F:$F,"canceled",Kickstarter!$D:$D,"&gt;44999")-COUNTIFS(Kickstarter!$R:$R,"plays",Kickstarter!$F:$F,"canceled",Kickstarter!$D:$D,"&gt;49999")</f>
        <v>0</v>
      </c>
      <c r="E12">
        <f t="shared" si="0"/>
        <v>1</v>
      </c>
      <c r="F12" s="18">
        <v>0</v>
      </c>
      <c r="G12" s="18">
        <f t="shared" si="2"/>
        <v>1</v>
      </c>
      <c r="H12" s="19">
        <v>0</v>
      </c>
    </row>
    <row r="13" spans="1:8" x14ac:dyDescent="0.3">
      <c r="A13" t="s">
        <v>8416</v>
      </c>
      <c r="B13">
        <f>COUNTIFS(Kickstarter!$R:$R,"plays",Kickstarter!$F:$F,"successful",Kickstarter!$D:$D,"&gt;50000")</f>
        <v>2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ignoredErrors>
    <ignoredError sqref="C3:C11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9F75-E12D-450F-BA0D-B81FE0B375AA}">
  <dimension ref="A1:F6"/>
  <sheetViews>
    <sheetView workbookViewId="0">
      <selection activeCell="A2" sqref="A2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16.44140625" customWidth="1"/>
    <col min="4" max="4" width="18.33203125" customWidth="1"/>
    <col min="5" max="5" width="16.33203125" bestFit="1" customWidth="1"/>
    <col min="6" max="6" width="17.44140625" bestFit="1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3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DACA1-EC3F-4609-8776-6296E5D6FC4B}">
  <dimension ref="A1:C14"/>
  <sheetViews>
    <sheetView workbookViewId="0">
      <selection activeCell="B3" sqref="B3"/>
    </sheetView>
  </sheetViews>
  <sheetFormatPr defaultRowHeight="14.4" x14ac:dyDescent="0.3"/>
  <cols>
    <col min="1" max="1" width="27.6640625" bestFit="1" customWidth="1"/>
    <col min="2" max="2" width="19.33203125" customWidth="1"/>
    <col min="3" max="3" width="14.10937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8385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8390</v>
      </c>
      <c r="B4" t="e">
        <f>_xlfn.STDEV.P(#REF!)</f>
        <v>#REF!</v>
      </c>
      <c r="C4" t="e">
        <f>_xlfn.STDEV.P(#REF!)</f>
        <v>#REF!</v>
      </c>
    </row>
    <row r="5" spans="1:3" x14ac:dyDescent="0.3">
      <c r="A5" t="s">
        <v>8391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8392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8386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8387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3F3B5-EC41-4E91-9A4D-3F6EC6A74E7C}">
  <dimension ref="A1:F6"/>
  <sheetViews>
    <sheetView workbookViewId="0">
      <selection activeCell="D8" sqref="D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5A35A-CC02-43CC-8363-167C56C912C7}">
  <dimension ref="A1:E7"/>
  <sheetViews>
    <sheetView workbookViewId="0">
      <selection activeCell="F27" sqref="F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A385-88E8-4820-8858-732E5731993D}">
  <dimension ref="A1:F17"/>
  <sheetViews>
    <sheetView workbookViewId="0">
      <selection activeCell="B4" sqref="B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Launchdate</vt:lpstr>
      <vt:lpstr>Outcomes Based on Goals</vt:lpstr>
      <vt:lpstr>Ediburgh Research</vt:lpstr>
      <vt:lpstr>Descriptive Statistics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Mangonon</cp:lastModifiedBy>
  <dcterms:created xsi:type="dcterms:W3CDTF">2017-04-20T15:17:24Z</dcterms:created>
  <dcterms:modified xsi:type="dcterms:W3CDTF">2021-05-02T00:19:26Z</dcterms:modified>
</cp:coreProperties>
</file>