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onl\NashTechHW\MiddleAssignment\"/>
    </mc:Choice>
  </mc:AlternateContent>
  <xr:revisionPtr revIDLastSave="0" documentId="13_ncr:1_{F7790D50-8C5A-4FF6-93AC-02C137A1924A}" xr6:coauthVersionLast="47" xr6:coauthVersionMax="47" xr10:uidLastSave="{00000000-0000-0000-0000-000000000000}"/>
  <bookViews>
    <workbookView xWindow="-108" yWindow="-108" windowWidth="23256" windowHeight="13176" tabRatio="840" activeTab="4" xr2:uid="{00000000-000D-0000-FFFF-FFFF00000000}"/>
  </bookViews>
  <sheets>
    <sheet name="Record of Change" sheetId="4" r:id="rId1"/>
    <sheet name="Instruction" sheetId="5" r:id="rId2"/>
    <sheet name="Cover" sheetId="6" r:id="rId3"/>
    <sheet name="Common checklist" sheetId="7" r:id="rId4"/>
    <sheet name="AddAddress" sheetId="11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1" l="1"/>
  <c r="A40" i="11" s="1"/>
  <c r="A41" i="11" s="1"/>
  <c r="A42" i="11" s="1"/>
  <c r="A43" i="11" s="1"/>
  <c r="A45" i="11" s="1"/>
  <c r="A46" i="11" s="1"/>
  <c r="A20" i="1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3" i="11" s="1"/>
  <c r="A34" i="11" s="1"/>
  <c r="A35" i="11" s="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9" i="11"/>
  <c r="C9" i="11"/>
  <c r="B9" i="11"/>
  <c r="F28" i="10"/>
  <c r="F27" i="10"/>
  <c r="F26" i="10"/>
  <c r="F25" i="10"/>
  <c r="E28" i="10"/>
  <c r="E27" i="10"/>
  <c r="E26" i="10"/>
  <c r="E25" i="10"/>
  <c r="D28" i="10"/>
  <c r="D27" i="10"/>
  <c r="D26" i="10"/>
  <c r="D25" i="10"/>
  <c r="A47" i="11" l="1"/>
  <c r="A36" i="11"/>
  <c r="A37" i="11" s="1"/>
  <c r="C10" i="11"/>
  <c r="D10" i="11"/>
  <c r="B10" i="11"/>
  <c r="C28" i="10"/>
  <c r="C27" i="10"/>
  <c r="C26" i="10"/>
  <c r="C25" i="10"/>
  <c r="A48" i="11" l="1"/>
  <c r="A49" i="11" s="1"/>
  <c r="A50" i="11" s="1"/>
  <c r="A51" i="11" s="1"/>
  <c r="A52" i="11" s="1"/>
  <c r="A53" i="11" s="1"/>
  <c r="A54" i="11" s="1"/>
  <c r="A55" i="11" s="1"/>
  <c r="A57" i="11" s="1"/>
  <c r="A58" i="11" s="1"/>
  <c r="A59" i="11" s="1"/>
  <c r="A60" i="11" s="1"/>
  <c r="A61" i="11" s="1"/>
  <c r="A62" i="11" s="1"/>
  <c r="A64" i="11" s="1"/>
  <c r="C29" i="10"/>
  <c r="F50" i="10" s="1"/>
  <c r="C17" i="10"/>
  <c r="F29" i="10"/>
  <c r="G17" i="10"/>
  <c r="G18" i="10" s="1"/>
  <c r="A65" i="11" l="1"/>
  <c r="A66" i="11" s="1"/>
  <c r="A67" i="11" s="1"/>
  <c r="A68" i="11" s="1"/>
  <c r="A69" i="11" s="1"/>
  <c r="A71" i="11" s="1"/>
  <c r="C18" i="10"/>
  <c r="E17" i="10"/>
  <c r="E18" i="10" s="1"/>
  <c r="D17" i="10"/>
  <c r="D18" i="10" s="1"/>
  <c r="A72" i="11" l="1"/>
  <c r="A73" i="11" s="1"/>
  <c r="A74" i="11" s="1"/>
  <c r="A75" i="11" s="1"/>
  <c r="F17" i="10"/>
  <c r="F18" i="10" s="1"/>
  <c r="D19" i="10" s="1"/>
  <c r="G50" i="10" s="1"/>
  <c r="A76" i="11" l="1"/>
  <c r="A78" i="11" s="1"/>
  <c r="A80" i="11" l="1"/>
  <c r="A81" i="11" s="1"/>
  <c r="A82" i="11" s="1"/>
  <c r="A83" i="11" s="1"/>
  <c r="A84" i="11" s="1"/>
  <c r="A85" i="11" s="1"/>
  <c r="A8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Nguyen Hoang</author>
  </authors>
  <commentList>
    <comment ref="D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4638D735-3338-4ACB-884C-5AEECA928571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958368FD-1F5F-4C86-85D5-645B4A6911F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8E0A9FDD-750E-4D9C-80DE-3BCE1938AC45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51" authorId="1" shapeId="0" xr:uid="{073323BE-72A4-46EF-AF04-E5BD437D9F37}">
      <text>
        <r>
          <rPr>
            <b/>
            <sz val="9"/>
            <color indexed="81"/>
            <rFont val="Tahoma"/>
            <family val="2"/>
          </rPr>
          <t>Nguyen Dao Thai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3" authorId="1" shapeId="0" xr:uid="{69EEAAA7-87E6-4980-93E9-4926575ED903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4" authorId="1" shapeId="0" xr:uid="{BC993B95-4A93-400C-B4BA-F447EBAC237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7" authorId="1" shapeId="0" xr:uid="{A4230CFF-1218-4D54-A97C-8680A86CE33C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<sst xmlns="http://schemas.openxmlformats.org/spreadsheetml/2006/main" count="427" uniqueCount="331">
  <si>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</si>
  <si>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</si>
  <si>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</si>
  <si>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</si>
  <si>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</si>
  <si>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</si>
  <si>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</si>
  <si>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</si>
  <si>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</si>
  <si>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</si>
  <si>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</si>
  <si>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</si>
  <si>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</si>
  <si>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For previous versions, please refer PIP_Master List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</si>
  <si>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</si>
  <si>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</si>
  <si>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</si>
  <si>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</si>
  <si>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</si>
  <si>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</si>
  <si>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</si>
  <si>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</si>
  <si>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</si>
  <si>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</si>
  <si>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</si>
  <si>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</si>
  <si>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</si>
  <si>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</si>
  <si>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</si>
  <si>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</si>
  <si>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</si>
  <si>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</si>
  <si>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</si>
  <si>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</si>
  <si>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</si>
  <si>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</si>
  <si>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</si>
  <si>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</si>
  <si>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</si>
  <si>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</si>
  <si>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</si>
  <si>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</si>
  <si>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</si>
  <si>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</si>
  <si>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</si>
  <si>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</si>
  <si>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</si>
  <si>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</si>
  <si>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</si>
  <si>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</si>
  <si>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</si>
  <si>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</si>
  <si>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</si>
  <si>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</si>
  <si>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Common checklist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</si>
  <si>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</si>
  <si>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</si>
  <si>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</si>
  <si>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</si>
  <si>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</si>
  <si>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</si>
  <si>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</si>
  <si>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</si>
  <si>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</si>
  <si>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</si>
  <si>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</si>
  <si>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</si>
  <si>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</si>
  <si>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</si>
  <si>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</si>
  <si>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</si>
  <si>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</si>
  <si>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</si>
  <si>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</si>
  <si>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</si>
  <si>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</si>
  <si>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</si>
  <si>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</si>
  <si>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</si>
  <si>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</si>
  <si>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</si>
  <si>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</si>
  <si>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</si>
  <si>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</si>
  <si>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</si>
  <si>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</si>
  <si>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</si>
  <si>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</si>
  <si>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</si>
  <si>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</si>
  <si>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</si>
  <si>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</si>
  <si>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</si>
  <si>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</si>
  <si>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</si>
  <si>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</si>
  <si>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</si>
  <si>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</si>
  <si>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</si>
  <si>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</si>
  <si>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</si>
  <si>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</si>
  <si>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</si>
  <si>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</si>
  <si>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</si>
  <si>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</si>
  <si>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</si>
  <si>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</si>
  <si>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</si>
  <si>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</si>
  <si>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</si>
  <si>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</si>
  <si>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</si>
  <si>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</si>
  <si>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</si>
  <si>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</si>
  <si>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</si>
  <si>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</si>
  <si>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</si>
  <si>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</si>
  <si>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</si>
  <si>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</si>
  <si>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</si>
  <si>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</si>
  <si>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</si>
  <si>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</si>
  <si>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</si>
  <si>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</si>
  <si>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</si>
  <si>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</si>
  <si>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</si>
  <si>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</si>
  <si>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</si>
  <si>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</si>
  <si>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</si>
  <si>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</si>
  <si>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</si>
  <si>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</si>
  <si>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</si>
  <si>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</si>
  <si>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</si>
  <si>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</si>
  <si>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</si>
  <si>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</si>
  <si>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</si>
  <si>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</si>
  <si>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</si>
  <si>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</si>
  <si>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</si>
  <si>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</si>
  <si>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</si>
  <si>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</si>
  <si>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</si>
  <si>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</si>
  <si>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</si>
  <si>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</si>
  <si>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</si>
  <si>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</si>
  <si>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</si>
  <si>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</si>
  <si>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</si>
  <si>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</si>
  <si>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</si>
  <si>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</si>
  <si>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</si>
  <si>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</si>
  <si>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</si>
  <si>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</si>
  <si>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</si>
  <si>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Kim Anh</t>
  </si>
  <si>
    <t>Assignment2_KimAnh_MiddleTerm.xltx</t>
  </si>
  <si>
    <t>1. Validation field</t>
  </si>
  <si>
    <t>2. Function</t>
  </si>
  <si>
    <t>1.1 Fullname</t>
  </si>
  <si>
    <t>1.2 Phone number</t>
  </si>
  <si>
    <t>1.3 Address</t>
  </si>
  <si>
    <t>Verify error when total numeric characters input is less than 10 and more than 0</t>
  </si>
  <si>
    <t>Verify error when total numeric characters input is more than 10</t>
  </si>
  <si>
    <t>Verify error when total characters inputted is more than 350</t>
  </si>
  <si>
    <t>Verify error when total characters in Address field is less than 5</t>
  </si>
  <si>
    <t>Verify error when total characters in in Address field is minlength 5</t>
  </si>
  <si>
    <t>Verify error when total characters in in Address field is maxlength 350</t>
  </si>
  <si>
    <t>Verify when total characters in in Address field is between 5 and 350</t>
  </si>
  <si>
    <t>1.4 Province</t>
  </si>
  <si>
    <t>1.5 District</t>
  </si>
  <si>
    <t>Add new Address function</t>
  </si>
  <si>
    <t>1. Access to Lazada page
2.Open add new address page</t>
  </si>
  <si>
    <t>1.6 Ward</t>
  </si>
  <si>
    <t>1.7 Button</t>
  </si>
  <si>
    <t>Check default value</t>
  </si>
  <si>
    <t>Add new address successfully as Home</t>
  </si>
  <si>
    <t>Add new address successfully as Office</t>
  </si>
  <si>
    <t>Check function when click on CANCEL button with all inputed fields</t>
  </si>
  <si>
    <t>Check function when click on CANCEL button without inputed fields</t>
  </si>
  <si>
    <t>Add new address duplicate with the existing address</t>
  </si>
  <si>
    <t>Add multiple address for one person (same phone, name)</t>
  </si>
  <si>
    <t xml:space="preserve">Check automatically trim space </t>
  </si>
  <si>
    <t>Check clear inputted data by click on x icon</t>
  </si>
  <si>
    <t>Check province's initial data</t>
  </si>
  <si>
    <t>Check mandatory field</t>
  </si>
  <si>
    <t>Check province's dropdown value when select a value</t>
  </si>
  <si>
    <t>Check province's dropdown value when select second value</t>
  </si>
  <si>
    <t>Check Province allow to input data or not</t>
  </si>
  <si>
    <t>Check Full Name when input &lt; 2 characters(1 character)</t>
  </si>
  <si>
    <t>Check Full Name when input = 2 characters</t>
  </si>
  <si>
    <t>Check Full Name when input characters from 2 to 50 characters</t>
  </si>
  <si>
    <t>Check Full Name when input more than 50 characters</t>
  </si>
  <si>
    <t>Check Full Name when input 50 characters</t>
  </si>
  <si>
    <t>Check Full Name when input special characters</t>
  </si>
  <si>
    <t>Check Full Name when input HTML code , Java Script, SQL injection</t>
  </si>
  <si>
    <t>Check allow copy &amp; paste data into Full Name</t>
  </si>
  <si>
    <t>Check required Full Name field</t>
  </si>
  <si>
    <t>Check phone number field when input alphabetic characters</t>
  </si>
  <si>
    <t>Check phone number field when input special characters</t>
  </si>
  <si>
    <t>Check Phone number field when input HTML code , Java Script, SQL injection</t>
  </si>
  <si>
    <t xml:space="preserve">Check phone number when enter space between numeric </t>
  </si>
  <si>
    <t>Check allowing copy &amp; paste data into Phone number field</t>
  </si>
  <si>
    <t>Check total numeric characters input is 10 and valid</t>
  </si>
  <si>
    <t>Check required Address field</t>
  </si>
  <si>
    <t>Check Address field when input special characters</t>
  </si>
  <si>
    <t>Check automatically trim space from front and end of inputted text when submit</t>
  </si>
  <si>
    <t>Check district's dropdown value when select a value</t>
  </si>
  <si>
    <t>Check district's dropdown value when select second value</t>
  </si>
  <si>
    <t>Check District allow to input data or not</t>
  </si>
  <si>
    <t>Check Ward allow to input data or not</t>
  </si>
  <si>
    <t>Check ward's dropdown value when select a value</t>
  </si>
  <si>
    <t>Check ward's dropdown value when select second value</t>
  </si>
  <si>
    <t>Verify drop down values of field depened on choosen Ward in district field</t>
  </si>
  <si>
    <t>Verify drop down values of field depened on choosen District in province field</t>
  </si>
  <si>
    <t>1. Observe Full name field</t>
  </si>
  <si>
    <t>There is a place holder "First Last" displayed in field</t>
  </si>
  <si>
    <t>1. Let fullname field empty
2. Enter valid value for all mandatory field
3. Click on save button</t>
  </si>
  <si>
    <t>3. Button save is clickable 
And error message " Please enter your Full name" is displayed under fullname field</t>
  </si>
  <si>
    <t>1. Click on fullname field
2. Enter 1 character into field
3. Enter valid value for all mandatory field
4. Click on save button</t>
  </si>
  <si>
    <t>1. Click on fullname field
2. Enter 2 character "A3" into field
3. Enter valid value for all mandatory field
4. Click on save button</t>
  </si>
  <si>
    <t>No error message is displayed and save successfully</t>
  </si>
  <si>
    <t>1. Click on fullname field
2. Enter 2 character "abcdefghijklmnopqrstuvwxyzabcdefghijklmnopqrstuvwxyz" into field
3. Enter valid value for all mandatory field
4. Click on save button</t>
  </si>
  <si>
    <t>1. Click on fullname field
2. Enter "Kim Anh" into field
3. Enter valid value for all mandatory field
4. Click on save button</t>
  </si>
  <si>
    <t>1. Click on fullname field
2. Enter 2 character "abcdefghijklmnopqrstuvwxyzabcdefghijklmnopqrstuvwx" into field
3. Enter valid value for all mandatory field
4. Click on save button</t>
  </si>
  <si>
    <t>1. Click on fullname field
2. Enter text contains special character "@" into field
3. Enter valid value for all mandatory field
4. Click on save button</t>
  </si>
  <si>
    <t>1. Click on fullname field
2. Enter text "&lt;code&gt;full name&lt;/code&gt;" into field
3. Enter valid value for all mandatory field
4. Click on save button</t>
  </si>
  <si>
    <t>1. Click on fullname field
2. Enter "     Kim Anh    " into field
3. Enter valid value for all mandatory field
4. Click on save button</t>
  </si>
  <si>
    <t>Full Name after saving should display without spaces in front of and end of text</t>
  </si>
  <si>
    <t>1. Click on fullname field
2. Enter "Kim Anh" into field
3. Click on x icon
4. Observe fullname field</t>
  </si>
  <si>
    <t xml:space="preserve">Data is cleared </t>
  </si>
  <si>
    <t>1. Click on fullname field
2. Enter "Kim Anh" into field
3. Copy text in field 
4. Clear text in field
5. Paste text to field
6. Observe field</t>
  </si>
  <si>
    <t>3. Text can be clicked to copy
6. Text is displayed in field after pasting</t>
  </si>
  <si>
    <t>There is a place holder "Please enter your phone number" displayed in field</t>
  </si>
  <si>
    <t>Check required Phone number field</t>
  </si>
  <si>
    <t>1. Let phone number field empty
2. Enter valid value for all mandatory field
3. Click on save button</t>
  </si>
  <si>
    <t>1. Click on phone number field
2. Enter only alphabetic "Kimanh" into field
3. Enter valid value for all mandatory field
4. Click on save button</t>
  </si>
  <si>
    <t>1. Click on phone number field
2. Enter text contains special characters "08722@32" into field
3. Enter valid value for all mandatory field
4. Click on save button</t>
  </si>
  <si>
    <t xml:space="preserve"> Save failed and Error message "Please enter only numeric characters" is displayed under phone number field</t>
  </si>
  <si>
    <t xml:space="preserve"> Save failed and Error message "The length should be 2-50 characters" is displayed under fullname field</t>
  </si>
  <si>
    <t xml:space="preserve"> Save failed and Error message "Please enter alphabetic or numeric characters" is displayed under fullname field</t>
  </si>
  <si>
    <t>1. Click on phone number field
2. Enter "0987993211" into field
3. Click on x icon
4. Observe phone number field</t>
  </si>
  <si>
    <t>1. Click on phone number field
2. Enter text "0987    73438   43" into field
3. Enter valid value for all mandatory field
4. Click on save button</t>
  </si>
  <si>
    <t>1. Click on phone number field
2. Enter text "&lt;code&gt;phonenumber&lt;/code&gt;" into field
3. Enter valid value for all mandatory field
4. Click on save button</t>
  </si>
  <si>
    <t>1. Observe Phone number field</t>
  </si>
  <si>
    <t>1. Click on phone number field
2. Enter "0987993211" into field
3. Copy text in field 
4. Clear text in field
5. Paste text to field
6. Observe field</t>
  </si>
  <si>
    <t>1. Click on phone number field
2. Enter "0987993211" into field
3. Enter valid value for all mandatory field
4. Click on save button</t>
  </si>
  <si>
    <t>1. Click on phone number field
2. Enter "0987" into field
3. Enter valid value for all mandatory field
4. Click on save button</t>
  </si>
  <si>
    <t>1. Click on phone number field
2. Enter "09879932113435" into field
3. Enter valid value for all mandatory field
4. Click on save button</t>
  </si>
  <si>
    <t xml:space="preserve"> Save failed and Error message "The length of phone number should be 10 characters" is displayed under phone number field</t>
  </si>
  <si>
    <t>Check data display in the dropdown box with scroll bar</t>
  </si>
  <si>
    <t>1. Observe Address field</t>
  </si>
  <si>
    <t>There is a place holder "Please enter your address" displayed in field</t>
  </si>
  <si>
    <t>1. Let address field empty
2. Enter valid value for all mandatory field
3. Click on save button</t>
  </si>
  <si>
    <t>Save failed and Error message "Please enter your phone number" is displayed under phone number field</t>
  </si>
  <si>
    <t>Save failed and Error message "Please enter your Address" is displayed under Address field</t>
  </si>
  <si>
    <t>Address after saving should display without spaces in front of and end of text</t>
  </si>
  <si>
    <t>1. Click on Address field
2. Enter text into field
3. Click on x icon
4. Observe Address field</t>
  </si>
  <si>
    <t xml:space="preserve"> Save failed and Error message "The length should be 5 - 350 characters" is displayed under Address field</t>
  </si>
  <si>
    <t>1. Click on phone number field
2. Enter text contains special characters "24 Nguyen Trai @3" into field
3. Enter valid value for all mandatory field
4. Click on save button</t>
  </si>
  <si>
    <t>1. Click on fullname field
2. Enter "     24 Nguyen Trai Ngo 3   " into field
3. Enter valid value for all mandatory field
4. Click on save button</t>
  </si>
  <si>
    <t>1. Click on Address field
2. Enter a text contains 351 chatecters into field
3. Enter valid value for all mandatory field
4. Click on save button</t>
  </si>
  <si>
    <t>1. Click on Address field
2. Enter text contains 4 characters into field
3. Enter valid value for all mandatory field
4. Click on save button</t>
  </si>
  <si>
    <t>1. Click on Address field
2. Enter "24Nam" into field
3. Enter valid value for all mandatory field
4. Click on save button</t>
  </si>
  <si>
    <t>1. Click on Address field
2. Enter text contains exactly 350 characters into field
3. Enter valid value for all mandatory field
4. Click on save button</t>
  </si>
  <si>
    <t>1. Click on Address field
2. Enter " 24 Nguyen Trai Ngo 3" into field
3. Enter valid value for all mandatory field
4. Click on save button</t>
  </si>
  <si>
    <t>1. Observe Province field</t>
  </si>
  <si>
    <t>There is a place holder "Please choose your province" displayed in field</t>
  </si>
  <si>
    <t>1. Let province field empty
2. Enter valid value for all mandatory field
3. Click on save button</t>
  </si>
  <si>
    <t>Save failed and Error message "Please select your province" is displayed under Province field</t>
  </si>
  <si>
    <t>1. Click on Province selection
2. Observe field</t>
  </si>
  <si>
    <t xml:space="preserve">1. Click on Province selection
2. Click on a value in list 
3. Enter valid value for all mandatory field
4. Click on save button </t>
  </si>
  <si>
    <t xml:space="preserve">1. Click on Province selection
2. Click on a value in list 
3. Click on another value in list
4. Enter valid value for all mandatory field
5. Click on save button </t>
  </si>
  <si>
    <t>3. First value is not selected anymore and second value is displayed in selection field</t>
  </si>
  <si>
    <t xml:space="preserve">1. Click on Province selection
2. Enter a text into field
3. Click on save button </t>
  </si>
  <si>
    <t>2. Can not enter a text'
3. Save failed and Error message "Please select your province" is displayed under Province field</t>
  </si>
  <si>
    <t>1. Observe District field</t>
  </si>
  <si>
    <t>There is a place holder "Please choose your district" displayed in field</t>
  </si>
  <si>
    <t>1. Let district field empty
2. Enter valid value for all mandatory field
3. Click on save button</t>
  </si>
  <si>
    <t>Save failed and Error message "Please select your district" is displayed under District field</t>
  </si>
  <si>
    <t>2.1. Data is valid province
2.2. Data is sorting ascending 
2.3. There is scroll bar to scroll up and down selecting value</t>
  </si>
  <si>
    <t>2.1. Data is valid district according to province value above
2.2. Data is sorting ascending 
2.3. There is scroll bar to scroll up and down selecting value</t>
  </si>
  <si>
    <t>1. Choose a value in province field
1. Click on District selection
2. Observe field</t>
  </si>
  <si>
    <t>2. Can not enter a text'
3. Save failed and Error message "Please select your District" is displayed under District field</t>
  </si>
  <si>
    <t xml:space="preserve">1. Click on District selection
2. Enter a text into field
3. Click on save button </t>
  </si>
  <si>
    <t>1. Observe Ward field</t>
  </si>
  <si>
    <t>There is a place holder "Please choose your Ward" displayed in field</t>
  </si>
  <si>
    <t>Save failed and Error message "Please select your district" is displayed under Ward field</t>
  </si>
  <si>
    <t>1. Let ward field empty
2. Enter valid value for all mandatory field
3. Click on save button</t>
  </si>
  <si>
    <t>2.1. Data is valid Ward according to district value above
2.2. Data is sorting ascending 
2.3. There is scroll bar to scroll up and down selecting value</t>
  </si>
  <si>
    <t>1. Choose a value in province field
2. Choose a value in district field
1. Click on Ward selection
2. Observe field</t>
  </si>
  <si>
    <t xml:space="preserve">1. Click on District selection
2. Click on a value in list 
3. Enter valid value for all mandatory field
4. Click on save button </t>
  </si>
  <si>
    <t xml:space="preserve">1. Click on District selection
2. Click on a value in list 
3. Click on another value in list
4. Enter valid value for all mandatory field
5. Click on save button </t>
  </si>
  <si>
    <t xml:space="preserve">1. Click on Ward selection
2. Click on a value in list 
3. Enter valid value for all mandatory field
4. Click on save button </t>
  </si>
  <si>
    <t xml:space="preserve">1. Click on Ward selection
2. Click on a value in list 
3. Click on another value in list
4. Enter valid value for all mandatory field
5. Click on save button </t>
  </si>
  <si>
    <t xml:space="preserve">1. Click on Ward selection
2. Enter a text into field
3. Click on save button </t>
  </si>
  <si>
    <t>2. Can not enter a text'
3. Save failed and Error message "Please select your Ward" is displayed under Ward field</t>
  </si>
  <si>
    <t>1. Enter valid value for all mandatory field 
2. Click on label button Home
3. Click on save button</t>
  </si>
  <si>
    <t>1. Enter valid value for all mandatory field 
2. Click on label button Office
3. Click on save button</t>
  </si>
  <si>
    <t>2. Button can be choosen 
3. Address after saving should be labeled as Home</t>
  </si>
  <si>
    <t>2. Button can be choosen 
3. Address after saving should be labeled as Office address</t>
  </si>
  <si>
    <t>Add new address unsuccessfully when input invalid at all fields</t>
  </si>
  <si>
    <t>1. Enter invalid value for all mandatory field 
2. Click on save button</t>
  </si>
  <si>
    <t>Check default value label</t>
  </si>
  <si>
    <t>1. Observer label button field</t>
  </si>
  <si>
    <t>Default label should be Home button</t>
  </si>
  <si>
    <t xml:space="preserve"> Save failed</t>
  </si>
  <si>
    <t xml:space="preserve">1. Enter valid value for all mandatory field 
2. Click on CANCEL button
</t>
  </si>
  <si>
    <t>2. Page redirect to address list screen 
And no address is added after click CANCEL button</t>
  </si>
  <si>
    <t xml:space="preserve">1. Let all field empty
2. Click on CANCEL button
</t>
  </si>
  <si>
    <t>Check Address field when input HTML code , Java Script, SQL injection</t>
  </si>
  <si>
    <t>1. Click on phone number field
2. Enter text "&lt;code&gt;address&lt;/code&gt;" into field
3. Enter valid value for all mandatory field
4. Click on save button</t>
  </si>
  <si>
    <t xml:space="preserve"> Save failed and Error message "Please enter alphabetic or numeric characters" is displayed under address field</t>
  </si>
  <si>
    <t>1. Enter valid value and similar to existed address for all mandatory field
2. Click on save button</t>
  </si>
  <si>
    <t>1. Enter full name existed
2. Enter phone number existed 
3. Enter address is different with existed address list 
4. Click on save button</t>
  </si>
  <si>
    <t>4. Page redirect to address list screen 
 No error message is displayed and address is saved on top successfully</t>
  </si>
  <si>
    <t>2. Page redirect to address list screen 
 No error message is displayed and address is saved on top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</si>
</sst>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 dd\ yyyy"/>
    <numFmt numFmtId="165" formatCode="[$-409]d\-mmm\-yy;@"/>
    <numFmt numFmtId="166" formatCode="[$-409]mmmm\ d\,\ yyyy;@"/>
  </numFmts>
  <fonts count="6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8EB63E"/>
        <bgColor indexed="41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2F2F2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6" fontId="41" fillId="0" borderId="0"/>
    <xf numFmtId="166" fontId="1" fillId="0" borderId="0"/>
    <xf numFmtId="166" fontId="8" fillId="0" borderId="0"/>
    <xf numFmtId="166" fontId="1" fillId="14" borderId="0"/>
    <xf numFmtId="166" fontId="1" fillId="14" borderId="0"/>
    <xf numFmtId="166" fontId="1" fillId="0" borderId="0">
      <alignment horizontal="left" vertical="top" wrapText="1" indent="2"/>
    </xf>
    <xf numFmtId="166" fontId="25" fillId="0" borderId="19" applyFont="0"/>
    <xf numFmtId="2" fontId="53" fillId="0" borderId="0">
      <alignment horizontal="center" vertical="center" wrapText="1"/>
    </xf>
    <xf numFmtId="166" fontId="25" fillId="15" borderId="19">
      <alignment horizontal="left" vertical="center"/>
    </xf>
    <xf numFmtId="166" fontId="25" fillId="16" borderId="19" applyAlignment="0">
      <alignment horizontal="center" vertical="center"/>
    </xf>
    <xf numFmtId="166" fontId="52" fillId="0" borderId="0">
      <alignment horizontal="left"/>
    </xf>
    <xf numFmtId="166" fontId="1" fillId="0" borderId="0"/>
    <xf numFmtId="166" fontId="54" fillId="4" borderId="0">
      <alignment horizontal="center" vertical="center" wrapText="1"/>
    </xf>
    <xf numFmtId="166" fontId="52" fillId="0" borderId="0">
      <alignment vertical="center"/>
    </xf>
    <xf numFmtId="166" fontId="52" fillId="0" borderId="0">
      <alignment vertical="center"/>
    </xf>
    <xf numFmtId="9" fontId="8" fillId="0" borderId="0" applyFont="0" applyFill="0" applyBorder="0" applyAlignment="0" applyProtection="0"/>
    <xf numFmtId="166" fontId="55" fillId="17" borderId="2">
      <alignment horizontal="center" vertical="center" wrapText="1"/>
    </xf>
    <xf numFmtId="166" fontId="52" fillId="18" borderId="2">
      <alignment horizontal="center" vertical="center" wrapText="1"/>
    </xf>
    <xf numFmtId="166" fontId="56" fillId="0" borderId="0"/>
    <xf numFmtId="166" fontId="57" fillId="0" borderId="0" applyNumberFormat="0" applyFill="0" applyBorder="0" applyAlignment="0" applyProtection="0"/>
  </cellStyleXfs>
  <cellXfs count="231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26" fillId="0" borderId="0" xfId="0" applyFont="1"/>
    <xf numFmtId="0" fontId="33" fillId="0" borderId="0" xfId="5" applyFont="1" applyAlignment="1">
      <alignment wrapText="1"/>
    </xf>
    <xf numFmtId="0" fontId="1" fillId="0" borderId="0" xfId="0" applyFont="1" applyAlignment="1">
      <alignment wrapText="1"/>
    </xf>
    <xf numFmtId="0" fontId="33" fillId="0" borderId="0" xfId="5" applyFont="1" applyAlignment="1">
      <alignment horizontal="left" wrapText="1"/>
    </xf>
    <xf numFmtId="0" fontId="34" fillId="0" borderId="0" xfId="0" applyFont="1"/>
    <xf numFmtId="0" fontId="25" fillId="0" borderId="0" xfId="0" applyFont="1"/>
    <xf numFmtId="0" fontId="26" fillId="6" borderId="0" xfId="0" applyFont="1" applyFill="1"/>
    <xf numFmtId="0" fontId="26" fillId="6" borderId="0" xfId="0" applyFont="1" applyFill="1" applyAlignment="1">
      <alignment vertical="top"/>
    </xf>
    <xf numFmtId="0" fontId="1" fillId="6" borderId="0" xfId="0" applyFont="1" applyFill="1"/>
    <xf numFmtId="0" fontId="6" fillId="0" borderId="0" xfId="0" applyFont="1" applyAlignment="1">
      <alignment horizontal="left" vertical="center"/>
    </xf>
    <xf numFmtId="0" fontId="36" fillId="0" borderId="0" xfId="0" applyFont="1"/>
    <xf numFmtId="0" fontId="26" fillId="6" borderId="6" xfId="0" applyFont="1" applyFill="1" applyBorder="1"/>
    <xf numFmtId="0" fontId="26" fillId="6" borderId="6" xfId="0" applyFont="1" applyFill="1" applyBorder="1" applyAlignment="1">
      <alignment horizontal="center" wrapText="1"/>
    </xf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26" fillId="6" borderId="6" xfId="0" applyFont="1" applyFill="1" applyBorder="1" applyAlignment="1">
      <alignment vertical="top" wrapText="1"/>
    </xf>
    <xf numFmtId="0" fontId="26" fillId="6" borderId="9" xfId="0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37" fillId="10" borderId="6" xfId="5" applyFont="1" applyFill="1" applyBorder="1" applyAlignment="1">
      <alignment horizontal="center" vertical="top" wrapText="1"/>
    </xf>
    <xf numFmtId="0" fontId="3" fillId="11" borderId="6" xfId="5" applyFont="1" applyFill="1" applyBorder="1" applyAlignment="1">
      <alignment horizontal="left" vertical="center"/>
    </xf>
    <xf numFmtId="0" fontId="37" fillId="11" borderId="6" xfId="5" applyFont="1" applyFill="1" applyBorder="1" applyAlignment="1">
      <alignment horizontal="left" vertical="center"/>
    </xf>
    <xf numFmtId="0" fontId="37" fillId="10" borderId="6" xfId="0" applyFont="1" applyFill="1" applyBorder="1"/>
    <xf numFmtId="0" fontId="38" fillId="0" borderId="0" xfId="1" applyFont="1"/>
    <xf numFmtId="0" fontId="18" fillId="0" borderId="0" xfId="1" applyFont="1" applyAlignment="1">
      <alignment horizontal="right"/>
    </xf>
    <xf numFmtId="0" fontId="40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6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36" fillId="0" borderId="0" xfId="7" applyNumberFormat="1" applyFont="1" applyAlignment="1">
      <alignment horizontal="center" vertical="top"/>
    </xf>
    <xf numFmtId="166" fontId="36" fillId="0" borderId="0" xfId="7" applyFont="1" applyAlignment="1">
      <alignment vertical="top"/>
    </xf>
    <xf numFmtId="0" fontId="38" fillId="3" borderId="0" xfId="8" applyNumberFormat="1" applyFont="1" applyFill="1" applyAlignment="1">
      <alignment horizontal="right" vertical="top"/>
    </xf>
    <xf numFmtId="0" fontId="36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6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6" fontId="36" fillId="0" borderId="0" xfId="7" applyFont="1" applyAlignment="1">
      <alignment vertical="top" wrapText="1"/>
    </xf>
    <xf numFmtId="0" fontId="36" fillId="0" borderId="0" xfId="7" applyNumberFormat="1" applyFont="1" applyAlignment="1">
      <alignment vertical="top" wrapText="1"/>
    </xf>
    <xf numFmtId="166" fontId="41" fillId="0" borderId="0" xfId="7" applyAlignment="1">
      <alignment vertical="top"/>
    </xf>
    <xf numFmtId="166" fontId="41" fillId="0" borderId="0" xfId="7" applyAlignment="1">
      <alignment vertical="top" wrapText="1"/>
    </xf>
    <xf numFmtId="0" fontId="41" fillId="0" borderId="0" xfId="7" applyNumberFormat="1" applyAlignment="1">
      <alignment vertical="top"/>
    </xf>
    <xf numFmtId="0" fontId="41" fillId="0" borderId="0" xfId="7" applyNumberFormat="1" applyAlignment="1">
      <alignment vertical="top" wrapText="1"/>
    </xf>
    <xf numFmtId="166" fontId="45" fillId="3" borderId="0" xfId="7" applyFont="1" applyFill="1" applyAlignment="1">
      <alignment vertical="top" wrapText="1"/>
    </xf>
    <xf numFmtId="0" fontId="45" fillId="3" borderId="0" xfId="7" applyNumberFormat="1" applyFont="1" applyFill="1" applyAlignment="1">
      <alignment vertical="top" wrapText="1"/>
    </xf>
    <xf numFmtId="166" fontId="46" fillId="0" borderId="0" xfId="7" applyFont="1" applyAlignment="1">
      <alignment vertical="top"/>
    </xf>
    <xf numFmtId="166" fontId="47" fillId="0" borderId="0" xfId="7" applyFont="1" applyAlignment="1">
      <alignment vertical="top"/>
    </xf>
    <xf numFmtId="0" fontId="47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6" fontId="48" fillId="0" borderId="6" xfId="7" applyFont="1" applyBorder="1" applyAlignment="1">
      <alignment horizontal="left" vertical="top" wrapText="1"/>
    </xf>
    <xf numFmtId="166" fontId="48" fillId="0" borderId="11" xfId="7" applyFont="1" applyBorder="1" applyAlignment="1">
      <alignment horizontal="left" vertical="top" wrapText="1"/>
    </xf>
    <xf numFmtId="166" fontId="49" fillId="0" borderId="0" xfId="7" applyFont="1" applyAlignment="1">
      <alignment vertical="top"/>
    </xf>
    <xf numFmtId="0" fontId="48" fillId="0" borderId="6" xfId="7" applyNumberFormat="1" applyFont="1" applyBorder="1" applyAlignment="1">
      <alignment horizontal="center" vertical="top" wrapText="1"/>
    </xf>
    <xf numFmtId="166" fontId="50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6" fontId="48" fillId="0" borderId="0" xfId="7" applyFont="1" applyAlignment="1">
      <alignment horizontal="left" vertical="top" wrapText="1"/>
    </xf>
    <xf numFmtId="0" fontId="48" fillId="0" borderId="0" xfId="7" applyNumberFormat="1" applyFont="1" applyAlignment="1">
      <alignment horizontal="center" vertical="top" wrapText="1"/>
    </xf>
    <xf numFmtId="0" fontId="51" fillId="0" borderId="6" xfId="7" applyNumberFormat="1" applyFont="1" applyBorder="1" applyAlignment="1">
      <alignment horizontal="left" vertical="top" wrapText="1"/>
    </xf>
    <xf numFmtId="166" fontId="51" fillId="0" borderId="0" xfId="7" applyFont="1" applyAlignment="1">
      <alignment horizontal="left" vertical="top" wrapText="1"/>
    </xf>
    <xf numFmtId="166" fontId="51" fillId="0" borderId="0" xfId="7" applyFont="1" applyAlignment="1">
      <alignment horizontal="justify" vertical="top" wrapText="1"/>
    </xf>
    <xf numFmtId="0" fontId="36" fillId="0" borderId="0" xfId="7" applyNumberFormat="1" applyFont="1" applyAlignment="1">
      <alignment horizontal="left" vertical="top"/>
    </xf>
    <xf numFmtId="166" fontId="36" fillId="0" borderId="0" xfId="7" applyFont="1" applyAlignment="1">
      <alignment horizontal="left" vertical="top"/>
    </xf>
    <xf numFmtId="0" fontId="47" fillId="13" borderId="6" xfId="7" applyNumberFormat="1" applyFont="1" applyFill="1" applyBorder="1" applyAlignment="1">
      <alignment horizontal="center" vertical="top" wrapText="1"/>
    </xf>
    <xf numFmtId="0" fontId="51" fillId="13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5" fontId="52" fillId="0" borderId="0" xfId="8" applyNumberFormat="1" applyFont="1" applyAlignment="1">
      <alignment horizontal="left" vertical="top"/>
    </xf>
    <xf numFmtId="165" fontId="1" fillId="0" borderId="0" xfId="8" applyNumberFormat="1" applyAlignment="1">
      <alignment vertical="top"/>
    </xf>
    <xf numFmtId="10" fontId="58" fillId="0" borderId="0" xfId="7" applyNumberFormat="1" applyFont="1" applyAlignment="1">
      <alignment horizontal="center" vertical="top" wrapText="1"/>
    </xf>
    <xf numFmtId="0" fontId="59" fillId="0" borderId="0" xfId="7" applyNumberFormat="1" applyFont="1" applyAlignment="1">
      <alignment horizontal="center" vertical="top" wrapText="1"/>
    </xf>
    <xf numFmtId="0" fontId="60" fillId="6" borderId="6" xfId="9" applyNumberFormat="1" applyFont="1" applyFill="1" applyBorder="1" applyAlignment="1">
      <alignment horizontal="left" vertical="top"/>
    </xf>
    <xf numFmtId="166" fontId="61" fillId="0" borderId="6" xfId="7" applyFont="1" applyBorder="1" applyAlignment="1">
      <alignment horizontal="left" vertical="top" wrapText="1"/>
    </xf>
    <xf numFmtId="166" fontId="61" fillId="0" borderId="11" xfId="7" applyFont="1" applyBorder="1" applyAlignment="1">
      <alignment horizontal="left" vertical="top" wrapText="1"/>
    </xf>
    <xf numFmtId="0" fontId="62" fillId="0" borderId="0" xfId="7" applyNumberFormat="1" applyFont="1" applyAlignment="1">
      <alignment vertical="top"/>
    </xf>
    <xf numFmtId="166" fontId="62" fillId="0" borderId="0" xfId="7" applyFont="1" applyAlignment="1">
      <alignment vertical="top"/>
    </xf>
    <xf numFmtId="0" fontId="61" fillId="0" borderId="6" xfId="7" applyNumberFormat="1" applyFont="1" applyBorder="1" applyAlignment="1">
      <alignment horizontal="center" vertical="top" wrapText="1"/>
    </xf>
    <xf numFmtId="0" fontId="63" fillId="13" borderId="6" xfId="7" applyNumberFormat="1" applyFont="1" applyFill="1" applyBorder="1" applyAlignment="1">
      <alignment horizontal="center" vertical="top" wrapText="1"/>
    </xf>
    <xf numFmtId="0" fontId="46" fillId="13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8" applyBorder="1" applyAlignment="1">
      <alignment horizontal="left" vertical="top" wrapText="1"/>
    </xf>
    <xf numFmtId="0" fontId="3" fillId="19" borderId="4" xfId="0" applyFont="1" applyFill="1" applyBorder="1" applyAlignment="1">
      <alignment vertical="top"/>
    </xf>
    <xf numFmtId="0" fontId="66" fillId="6" borderId="0" xfId="0" applyFont="1" applyFill="1" applyAlignment="1">
      <alignment horizontal="center"/>
    </xf>
    <xf numFmtId="1" fontId="21" fillId="20" borderId="1" xfId="0" applyNumberFormat="1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24" fillId="21" borderId="6" xfId="6" applyFont="1" applyFill="1" applyBorder="1" applyAlignment="1">
      <alignment horizontal="center" vertical="center" wrapText="1"/>
    </xf>
    <xf numFmtId="0" fontId="32" fillId="21" borderId="6" xfId="5" applyFont="1" applyFill="1" applyBorder="1" applyAlignment="1">
      <alignment horizontal="left" vertical="center" wrapText="1"/>
    </xf>
    <xf numFmtId="0" fontId="3" fillId="19" borderId="6" xfId="5" applyFont="1" applyFill="1" applyBorder="1" applyAlignment="1">
      <alignment horizontal="left" vertical="top" wrapText="1"/>
    </xf>
    <xf numFmtId="0" fontId="32" fillId="19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6" fontId="57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3" borderId="22" xfId="1" applyFill="1" applyBorder="1" applyAlignment="1">
      <alignment vertical="center" wrapText="1"/>
    </xf>
    <xf numFmtId="0" fontId="1" fillId="0" borderId="23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38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8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44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166" fontId="46" fillId="0" borderId="6" xfId="7" applyFont="1" applyBorder="1" applyAlignment="1">
      <alignment horizontal="left" vertical="top" wrapText="1"/>
    </xf>
    <xf numFmtId="0" fontId="1" fillId="0" borderId="16" xfId="8" applyNumberFormat="1" applyBorder="1" applyAlignment="1">
      <alignment horizontal="left" vertical="top" wrapText="1" indent="1"/>
    </xf>
    <xf numFmtId="164" fontId="1" fillId="0" borderId="16" xfId="2" applyNumberFormat="1" applyFill="1" applyBorder="1" applyAlignment="1">
      <alignment horizontal="left" vertical="top" wrapText="1"/>
    </xf>
    <xf numFmtId="0" fontId="1" fillId="0" borderId="16" xfId="2" applyFill="1" applyBorder="1" applyAlignment="1">
      <alignment horizontal="left" vertical="top" wrapText="1"/>
    </xf>
    <xf numFmtId="0" fontId="1" fillId="0" borderId="16" xfId="3" applyBorder="1" applyAlignment="1">
      <alignment vertical="top" wrapText="1"/>
    </xf>
    <xf numFmtId="166" fontId="1" fillId="0" borderId="16" xfId="8" applyBorder="1" applyAlignment="1">
      <alignment horizontal="left" vertical="top" wrapText="1"/>
    </xf>
    <xf numFmtId="3" fontId="1" fillId="6" borderId="6" xfId="0" quotePrefix="1" applyNumberFormat="1" applyFont="1" applyFill="1" applyBorder="1" applyAlignment="1">
      <alignment horizontal="left" vertical="top" wrapText="1"/>
    </xf>
    <xf numFmtId="0" fontId="3" fillId="11" borderId="14" xfId="5" applyFont="1" applyFill="1" applyBorder="1" applyAlignment="1">
      <alignment horizontal="left" vertical="center"/>
    </xf>
    <xf numFmtId="0" fontId="3" fillId="11" borderId="15" xfId="5" applyFont="1" applyFill="1" applyBorder="1" applyAlignment="1">
      <alignment horizontal="left" vertical="center"/>
    </xf>
    <xf numFmtId="0" fontId="3" fillId="11" borderId="11" xfId="5" applyFont="1" applyFill="1" applyBorder="1" applyAlignment="1">
      <alignment horizontal="left" vertical="center"/>
    </xf>
    <xf numFmtId="0" fontId="37" fillId="10" borderId="6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left" wrapText="1"/>
    </xf>
    <xf numFmtId="0" fontId="67" fillId="24" borderId="6" xfId="0" applyFont="1" applyFill="1" applyBorder="1" applyAlignment="1">
      <alignment horizontal="left" vertical="top"/>
    </xf>
    <xf numFmtId="0" fontId="67" fillId="24" borderId="6" xfId="5" applyFont="1" applyFill="1" applyBorder="1" applyAlignment="1">
      <alignment horizontal="left" vertical="top" wrapText="1"/>
    </xf>
    <xf numFmtId="0" fontId="67" fillId="24" borderId="6" xfId="0" applyFont="1" applyFill="1" applyBorder="1" applyAlignment="1">
      <alignment horizontal="left" vertical="top" wrapText="1"/>
    </xf>
    <xf numFmtId="0" fontId="68" fillId="24" borderId="6" xfId="0" applyFont="1" applyFill="1" applyBorder="1" applyAlignment="1">
      <alignment vertical="top" wrapText="1"/>
    </xf>
    <xf numFmtId="0" fontId="2" fillId="21" borderId="20" xfId="1" applyFont="1" applyFill="1" applyBorder="1" applyAlignment="1">
      <alignment horizontal="left" vertical="top" wrapText="1"/>
    </xf>
    <xf numFmtId="0" fontId="2" fillId="21" borderId="21" xfId="1" applyFont="1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5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3" fillId="19" borderId="4" xfId="0" applyFont="1" applyFill="1" applyBorder="1" applyAlignment="1">
      <alignment horizontal="center" vertical="top"/>
    </xf>
    <xf numFmtId="0" fontId="3" fillId="19" borderId="5" xfId="0" applyFont="1" applyFill="1" applyBorder="1" applyAlignment="1">
      <alignment horizontal="center" vertical="top"/>
    </xf>
    <xf numFmtId="0" fontId="3" fillId="19" borderId="3" xfId="0" applyFont="1" applyFill="1" applyBorder="1" applyAlignment="1">
      <alignment horizontal="center" vertical="top"/>
    </xf>
    <xf numFmtId="0" fontId="38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4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8" fillId="0" borderId="0" xfId="1" applyFont="1" applyAlignment="1">
      <alignment horizontal="left" vertical="top" wrapText="1"/>
    </xf>
    <xf numFmtId="0" fontId="38" fillId="0" borderId="0" xfId="1" applyFont="1" applyAlignment="1">
      <alignment horizontal="left" vertical="top"/>
    </xf>
    <xf numFmtId="0" fontId="65" fillId="8" borderId="0" xfId="1" applyFont="1" applyFill="1" applyAlignment="1">
      <alignment horizontal="center" vertical="top"/>
    </xf>
    <xf numFmtId="0" fontId="39" fillId="0" borderId="0" xfId="6" applyFont="1" applyAlignment="1">
      <alignment horizontal="left" vertical="top" wrapText="1"/>
    </xf>
    <xf numFmtId="0" fontId="38" fillId="0" borderId="0" xfId="6" applyFont="1" applyAlignment="1">
      <alignment horizontal="left" vertical="top" wrapText="1"/>
    </xf>
    <xf numFmtId="0" fontId="64" fillId="8" borderId="0" xfId="0" applyFont="1" applyFill="1" applyAlignment="1">
      <alignment horizontal="center"/>
    </xf>
    <xf numFmtId="0" fontId="3" fillId="11" borderId="14" xfId="5" applyFont="1" applyFill="1" applyBorder="1" applyAlignment="1">
      <alignment horizontal="left" vertical="center"/>
    </xf>
    <xf numFmtId="0" fontId="3" fillId="11" borderId="15" xfId="5" applyFont="1" applyFill="1" applyBorder="1" applyAlignment="1">
      <alignment horizontal="left" vertical="center"/>
    </xf>
    <xf numFmtId="0" fontId="3" fillId="11" borderId="11" xfId="5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4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5" applyFont="1" applyBorder="1" applyAlignment="1">
      <alignment horizontal="left" vertical="top" wrapText="1"/>
    </xf>
    <xf numFmtId="0" fontId="1" fillId="0" borderId="6" xfId="5" quotePrefix="1" applyFont="1" applyBorder="1" applyAlignment="1">
      <alignment horizontal="left" vertical="top" wrapText="1"/>
    </xf>
    <xf numFmtId="165" fontId="1" fillId="0" borderId="6" xfId="5" applyNumberFormat="1" applyFont="1" applyBorder="1" applyAlignment="1">
      <alignment horizontal="left" vertical="top" wrapText="1"/>
    </xf>
    <xf numFmtId="0" fontId="3" fillId="19" borderId="7" xfId="0" applyFont="1" applyFill="1" applyBorder="1" applyAlignment="1">
      <alignment horizontal="center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166" fontId="30" fillId="3" borderId="0" xfId="7" applyFont="1" applyFill="1" applyAlignment="1">
      <alignment horizontal="left" vertical="top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6" fontId="3" fillId="2" borderId="16" xfId="7" applyFont="1" applyFill="1" applyBorder="1" applyAlignment="1">
      <alignment horizontal="center" vertical="center" wrapText="1"/>
    </xf>
    <xf numFmtId="166" fontId="3" fillId="2" borderId="18" xfId="7" applyFont="1" applyFill="1" applyBorder="1" applyAlignment="1">
      <alignment horizontal="center" vertical="center" wrapText="1"/>
    </xf>
    <xf numFmtId="166" fontId="3" fillId="2" borderId="14" xfId="7" applyFont="1" applyFill="1" applyBorder="1" applyAlignment="1">
      <alignment horizontal="center" vertical="center" wrapText="1"/>
    </xf>
    <xf numFmtId="166" fontId="3" fillId="2" borderId="15" xfId="7" applyFont="1" applyFill="1" applyBorder="1" applyAlignment="1">
      <alignment horizontal="center" vertical="center" wrapText="1"/>
    </xf>
    <xf numFmtId="166" fontId="3" fillId="2" borderId="11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  <xf numFmtId="166" fontId="46" fillId="0" borderId="6" xfId="7" applyFont="1" applyBorder="1" applyAlignment="1">
      <alignment horizontal="left" vertical="top" wrapText="1"/>
    </xf>
    <xf numFmtId="0" fontId="48" fillId="0" borderId="14" xfId="7" applyNumberFormat="1" applyFont="1" applyBorder="1" applyAlignment="1">
      <alignment horizontal="left" vertical="top" wrapText="1"/>
    </xf>
    <xf numFmtId="0" fontId="48" fillId="0" borderId="11" xfId="7" applyNumberFormat="1" applyFont="1" applyBorder="1" applyAlignment="1">
      <alignment horizontal="left" vertical="top" wrapText="1"/>
    </xf>
    <xf numFmtId="166" fontId="3" fillId="2" borderId="6" xfId="7" applyFont="1" applyFill="1" applyBorder="1" applyAlignment="1">
      <alignment horizontal="center" vertical="center" wrapText="1"/>
    </xf>
    <xf numFmtId="0" fontId="61" fillId="0" borderId="14" xfId="7" applyNumberFormat="1" applyFont="1" applyBorder="1" applyAlignment="1">
      <alignment horizontal="left" vertical="top" wrapText="1"/>
    </xf>
    <xf numFmtId="0" fontId="61" fillId="0" borderId="11" xfId="7" applyNumberFormat="1" applyFont="1" applyBorder="1" applyAlignment="1">
      <alignment horizontal="left" vertical="top" wrapText="1"/>
    </xf>
    <xf numFmtId="166" fontId="43" fillId="12" borderId="0" xfId="7" applyFont="1" applyFill="1" applyAlignment="1">
      <alignment horizontal="center" vertical="top"/>
    </xf>
    <xf numFmtId="166" fontId="44" fillId="0" borderId="0" xfId="7" applyFont="1" applyAlignment="1">
      <alignment horizontal="left" vertical="top"/>
    </xf>
    <xf numFmtId="166" fontId="44" fillId="0" borderId="0" xfId="7" applyFont="1" applyAlignment="1">
      <alignment horizontal="right" vertical="top"/>
    </xf>
    <xf numFmtId="166" fontId="3" fillId="2" borderId="8" xfId="7" applyFont="1" applyFill="1" applyBorder="1" applyAlignment="1">
      <alignment horizontal="center" vertical="center" wrapText="1"/>
    </xf>
    <xf numFmtId="166" fontId="3" fillId="2" borderId="0" xfId="7" applyFont="1" applyFill="1" applyAlignment="1">
      <alignment horizontal="center" vertical="center" wrapText="1"/>
    </xf>
  </cellXfs>
  <cellStyles count="27">
    <cellStyle name="background" xfId="10" xr:uid="{00000000-0005-0000-0000-000000000000}"/>
    <cellStyle name="background 2" xfId="11" xr:uid="{00000000-0005-0000-0000-000001000000}"/>
    <cellStyle name="body_tyext" xfId="12" xr:uid="{00000000-0005-0000-0000-000002000000}"/>
    <cellStyle name="cell" xfId="13" xr:uid="{00000000-0005-0000-0000-000003000000}"/>
    <cellStyle name="document title" xfId="14" xr:uid="{00000000-0005-0000-0000-000004000000}"/>
    <cellStyle name="group" xfId="15" xr:uid="{00000000-0005-0000-0000-000005000000}"/>
    <cellStyle name="Header" xfId="16" xr:uid="{00000000-0005-0000-0000-000006000000}"/>
    <cellStyle name="Heading" xfId="17" xr:uid="{00000000-0005-0000-0000-000007000000}"/>
    <cellStyle name="Hyperlink" xfId="4" builtinId="8"/>
    <cellStyle name="Hyperlink 2" xfId="26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8" xr:uid="{00000000-0005-0000-0000-00000D000000}"/>
    <cellStyle name="Normal 3" xfId="7" xr:uid="{00000000-0005-0000-0000-00000E000000}"/>
    <cellStyle name="Normal 4" xfId="9" xr:uid="{00000000-0005-0000-0000-00000F000000}"/>
    <cellStyle name="Normal 6" xfId="18" xr:uid="{00000000-0005-0000-0000-000010000000}"/>
    <cellStyle name="Normal_GUI - Checklist" xfId="6" xr:uid="{00000000-0005-0000-0000-000011000000}"/>
    <cellStyle name="Normal_Sheet1" xfId="5" xr:uid="{00000000-0005-0000-0000-000012000000}"/>
    <cellStyle name="page title" xfId="19" xr:uid="{00000000-0005-0000-0000-000013000000}"/>
    <cellStyle name="Paragrap title" xfId="20" xr:uid="{00000000-0005-0000-0000-000014000000}"/>
    <cellStyle name="Paragrap title 2" xfId="21" xr:uid="{00000000-0005-0000-0000-000015000000}"/>
    <cellStyle name="Percent 2" xfId="22" xr:uid="{00000000-0005-0000-0000-000016000000}"/>
    <cellStyle name="Table header" xfId="23" xr:uid="{00000000-0005-0000-0000-000017000000}"/>
    <cellStyle name="Table header 2" xfId="24" xr:uid="{00000000-0005-0000-0000-000018000000}"/>
    <cellStyle name="table_cell" xfId="2" xr:uid="{00000000-0005-0000-0000-000019000000}"/>
    <cellStyle name="標準_040802 債権ＤＢ" xfId="25" xr:uid="{00000000-0005-0000-0000-00001A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00000000-0011-0000-FFFF-FFFF00000000}">
      <tableStyleElement type="wholeTable" dxfId="15"/>
      <tableStyleElement type="headerRow" dxfId="14"/>
    </tableStyle>
    <tableStyle name="NashTech Table Style 2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NashTech Table Style 4" pivot="0" count="3" xr9:uid="{00000000-0011-0000-FFFF-FFFF02000000}">
      <tableStyleElement type="wholeTable" dxfId="10"/>
      <tableStyleElement type="headerRow" dxfId="9"/>
      <tableStyleElement type="firstColumnStripe" dxfId="8"/>
    </tableStyle>
    <tableStyle name="Table Style 1" pivot="0" count="2" xr9:uid="{00000000-0011-0000-FFFF-FFFF03000000}">
      <tableStyleElement type="wholeTable" dxfId="7"/>
      <tableStyleElement type="headerRow" dxfId="6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C25" sqref="C25"/>
    </sheetView>
  </sheetViews>
  <sheetFormatPr defaultColWidth="0" defaultRowHeight="13.8" zeroHeight="1"/>
  <cols>
    <col min="1" max="1" width="12" style="17" customWidth="1"/>
    <col min="2" max="2" width="17" style="17" customWidth="1"/>
    <col min="3" max="3" width="16.5546875" style="17" customWidth="1"/>
    <col min="4" max="4" width="31.44140625" style="17" customWidth="1"/>
    <col min="5" max="5" width="34.44140625" style="17" customWidth="1"/>
    <col min="6" max="6" width="12.33203125" style="17" customWidth="1"/>
    <col min="7" max="16384" width="0" style="17" hidden="1"/>
  </cols>
  <sheetData>
    <row r="1" spans="1:6">
      <c r="A1" s="15"/>
      <c r="B1" s="16"/>
      <c r="C1" s="16"/>
      <c r="D1" s="16"/>
      <c r="E1" s="65" t="s">
        <v>0</v>
      </c>
      <c r="F1" s="16"/>
    </row>
    <row r="2" spans="1:6" ht="21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74" t="s">
        <v>2</v>
      </c>
      <c r="B4" s="175"/>
      <c r="C4" s="175"/>
      <c r="D4" s="175"/>
      <c r="E4" s="176"/>
      <c r="F4" s="18"/>
    </row>
    <row r="5" spans="1:6">
      <c r="A5" s="177" t="s">
        <v>3</v>
      </c>
      <c r="B5" s="177"/>
      <c r="C5" s="178" t="s">
        <v>4</v>
      </c>
      <c r="D5" s="178"/>
      <c r="E5" s="178"/>
      <c r="F5" s="18"/>
    </row>
    <row r="6" spans="1:6" ht="29.25" customHeight="1">
      <c r="A6" s="179" t="s">
        <v>170</v>
      </c>
      <c r="B6" s="180"/>
      <c r="C6" s="173" t="s">
        <v>5</v>
      </c>
      <c r="D6" s="173"/>
      <c r="E6" s="173"/>
      <c r="F6" s="18"/>
    </row>
    <row r="7" spans="1:6" ht="29.25" customHeight="1">
      <c r="A7" s="137"/>
      <c r="B7" s="137"/>
      <c r="C7" s="138"/>
      <c r="D7" s="138"/>
      <c r="E7" s="138"/>
      <c r="F7" s="18"/>
    </row>
    <row r="8" spans="1:6" s="139" customFormat="1" ht="29.25" customHeight="1">
      <c r="A8" s="171" t="s">
        <v>6</v>
      </c>
      <c r="B8" s="172"/>
      <c r="C8" s="172"/>
      <c r="D8" s="172"/>
      <c r="E8" s="172"/>
      <c r="F8" s="172"/>
    </row>
    <row r="9" spans="1:6" s="139" customFormat="1" ht="15" customHeight="1">
      <c r="A9" s="140" t="s">
        <v>7</v>
      </c>
      <c r="B9" s="140" t="s">
        <v>8</v>
      </c>
      <c r="C9" s="140" t="s">
        <v>9</v>
      </c>
      <c r="D9" s="140" t="s">
        <v>10</v>
      </c>
      <c r="E9" s="140" t="s">
        <v>11</v>
      </c>
      <c r="F9" s="140" t="s">
        <v>12</v>
      </c>
    </row>
    <row r="10" spans="1:6" s="139" customFormat="1" ht="13.2">
      <c r="A10" s="123"/>
      <c r="B10" s="124"/>
      <c r="C10" s="125"/>
      <c r="D10" s="142"/>
      <c r="E10" s="126"/>
      <c r="F10" s="141"/>
    </row>
    <row r="11" spans="1:6" s="139" customFormat="1" ht="13.2">
      <c r="A11" s="123"/>
      <c r="B11" s="124"/>
      <c r="C11" s="125"/>
      <c r="D11" s="142"/>
      <c r="E11" s="126"/>
      <c r="F11" s="141"/>
    </row>
    <row r="12" spans="1:6" s="139" customFormat="1" ht="13.2">
      <c r="A12" s="154"/>
      <c r="B12" s="155"/>
      <c r="C12" s="156"/>
      <c r="D12" s="157"/>
      <c r="E12" s="158"/>
      <c r="F12" s="141"/>
    </row>
    <row r="13" spans="1:6" s="139" customFormat="1" ht="30" customHeight="1">
      <c r="A13" s="173" t="s">
        <v>13</v>
      </c>
      <c r="B13" s="173"/>
      <c r="C13" s="173"/>
      <c r="D13" s="173"/>
      <c r="E13" s="173"/>
      <c r="F13" s="173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showGridLines="0" topLeftCell="A76" zoomScaleNormal="100" workbookViewId="0"/>
  </sheetViews>
  <sheetFormatPr defaultColWidth="9.109375" defaultRowHeight="13.2"/>
  <cols>
    <col min="1" max="1" width="17.33203125" style="2" customWidth="1"/>
    <col min="2" max="2" width="11.44140625" style="2" customWidth="1"/>
    <col min="3" max="3" width="18.6640625" style="2" customWidth="1"/>
    <col min="4" max="4" width="21.109375" style="2" customWidth="1"/>
    <col min="5" max="16384" width="9.109375" style="2"/>
  </cols>
  <sheetData>
    <row r="1" spans="1:11" s="1" customFormat="1" ht="13.8">
      <c r="B1" s="34"/>
      <c r="C1" s="34"/>
      <c r="D1" s="34"/>
      <c r="E1" s="34"/>
      <c r="F1" s="34"/>
      <c r="G1" s="34"/>
      <c r="H1" s="34"/>
      <c r="I1" s="147" t="s">
        <v>14</v>
      </c>
      <c r="J1" s="34"/>
      <c r="K1" s="34"/>
    </row>
    <row r="2" spans="1:11" ht="25.5" customHeight="1">
      <c r="B2" s="186" t="s">
        <v>15</v>
      </c>
      <c r="C2" s="186"/>
      <c r="D2" s="186"/>
      <c r="E2" s="186"/>
      <c r="F2" s="186"/>
      <c r="G2" s="186"/>
      <c r="H2" s="186"/>
      <c r="I2" s="186"/>
      <c r="J2" s="184" t="s">
        <v>16</v>
      </c>
      <c r="K2" s="184"/>
    </row>
    <row r="3" spans="1:11" ht="28.5" customHeight="1">
      <c r="B3" s="187" t="s">
        <v>17</v>
      </c>
      <c r="C3" s="187"/>
      <c r="D3" s="187"/>
      <c r="E3" s="187"/>
      <c r="F3" s="185" t="s">
        <v>18</v>
      </c>
      <c r="G3" s="185"/>
      <c r="H3" s="185"/>
      <c r="I3" s="185"/>
      <c r="J3" s="184"/>
      <c r="K3" s="184"/>
    </row>
    <row r="4" spans="1:11" ht="18" customHeight="1">
      <c r="B4" s="145"/>
      <c r="C4" s="145"/>
      <c r="D4" s="145"/>
      <c r="E4" s="145"/>
      <c r="F4" s="144"/>
      <c r="G4" s="144"/>
      <c r="H4" s="144"/>
      <c r="I4" s="144"/>
      <c r="J4" s="143"/>
      <c r="K4" s="143"/>
    </row>
    <row r="6" spans="1:11" ht="22.8">
      <c r="A6" s="4" t="s">
        <v>19</v>
      </c>
    </row>
    <row r="7" spans="1:11">
      <c r="A7" s="191" t="s">
        <v>20</v>
      </c>
      <c r="B7" s="191"/>
      <c r="C7" s="191"/>
      <c r="D7" s="191"/>
      <c r="E7" s="191"/>
      <c r="F7" s="191"/>
      <c r="G7" s="191"/>
      <c r="H7" s="191"/>
      <c r="I7" s="191"/>
    </row>
    <row r="8" spans="1:11" ht="20.25" customHeight="1">
      <c r="A8" s="191"/>
      <c r="B8" s="191"/>
      <c r="C8" s="191"/>
      <c r="D8" s="191"/>
      <c r="E8" s="191"/>
      <c r="F8" s="191"/>
      <c r="G8" s="191"/>
      <c r="H8" s="191"/>
      <c r="I8" s="191"/>
    </row>
    <row r="9" spans="1:11">
      <c r="A9" s="191" t="s">
        <v>21</v>
      </c>
      <c r="B9" s="191"/>
      <c r="C9" s="191"/>
      <c r="D9" s="191"/>
      <c r="E9" s="191"/>
      <c r="F9" s="191"/>
      <c r="G9" s="191"/>
      <c r="H9" s="191"/>
      <c r="I9" s="191"/>
    </row>
    <row r="10" spans="1:11" ht="21" customHeight="1">
      <c r="A10" s="191"/>
      <c r="B10" s="191"/>
      <c r="C10" s="191"/>
      <c r="D10" s="191"/>
      <c r="E10" s="191"/>
      <c r="F10" s="191"/>
      <c r="G10" s="191"/>
      <c r="H10" s="191"/>
      <c r="I10" s="191"/>
    </row>
    <row r="11" spans="1:11" ht="13.8">
      <c r="A11" s="192" t="s">
        <v>22</v>
      </c>
      <c r="B11" s="192"/>
      <c r="C11" s="192"/>
      <c r="D11" s="192"/>
      <c r="E11" s="192"/>
      <c r="F11" s="192"/>
      <c r="G11" s="192"/>
      <c r="H11" s="192"/>
      <c r="I11" s="192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2.8">
      <c r="A13" s="4" t="s">
        <v>23</v>
      </c>
    </row>
    <row r="14" spans="1:11">
      <c r="A14" s="127" t="s">
        <v>24</v>
      </c>
      <c r="B14" s="188" t="s">
        <v>25</v>
      </c>
      <c r="C14" s="189"/>
      <c r="D14" s="189"/>
      <c r="E14" s="189"/>
      <c r="F14" s="189"/>
      <c r="G14" s="189"/>
      <c r="H14" s="189"/>
      <c r="I14" s="189"/>
      <c r="J14" s="189"/>
      <c r="K14" s="190"/>
    </row>
    <row r="15" spans="1:11" ht="14.25" customHeight="1">
      <c r="A15" s="127" t="s">
        <v>26</v>
      </c>
      <c r="B15" s="188" t="s">
        <v>27</v>
      </c>
      <c r="C15" s="189"/>
      <c r="D15" s="189"/>
      <c r="E15" s="189"/>
      <c r="F15" s="189"/>
      <c r="G15" s="189"/>
      <c r="H15" s="189"/>
      <c r="I15" s="189"/>
      <c r="J15" s="189"/>
      <c r="K15" s="190"/>
    </row>
    <row r="16" spans="1:11" ht="14.25" customHeight="1">
      <c r="A16" s="127"/>
      <c r="B16" s="188" t="s">
        <v>28</v>
      </c>
      <c r="C16" s="189"/>
      <c r="D16" s="189"/>
      <c r="E16" s="189"/>
      <c r="F16" s="189"/>
      <c r="G16" s="189"/>
      <c r="H16" s="189"/>
      <c r="I16" s="189"/>
      <c r="J16" s="189"/>
      <c r="K16" s="190"/>
    </row>
    <row r="17" spans="1:14" ht="14.25" customHeight="1">
      <c r="A17" s="127"/>
      <c r="B17" s="188" t="s">
        <v>29</v>
      </c>
      <c r="C17" s="189"/>
      <c r="D17" s="189"/>
      <c r="E17" s="189"/>
      <c r="F17" s="189"/>
      <c r="G17" s="189"/>
      <c r="H17" s="189"/>
      <c r="I17" s="189"/>
      <c r="J17" s="189"/>
      <c r="K17" s="190"/>
    </row>
    <row r="19" spans="1:14" ht="22.8">
      <c r="A19" s="4" t="s">
        <v>30</v>
      </c>
    </row>
    <row r="20" spans="1:14">
      <c r="A20" s="127" t="s">
        <v>31</v>
      </c>
      <c r="B20" s="188" t="s">
        <v>32</v>
      </c>
      <c r="C20" s="189"/>
      <c r="D20" s="189"/>
      <c r="E20" s="189"/>
      <c r="F20" s="189"/>
      <c r="G20" s="190"/>
    </row>
    <row r="21" spans="1:14" ht="12.75" customHeight="1">
      <c r="A21" s="127" t="s">
        <v>33</v>
      </c>
      <c r="B21" s="188" t="s">
        <v>34</v>
      </c>
      <c r="C21" s="189"/>
      <c r="D21" s="189"/>
      <c r="E21" s="189"/>
      <c r="F21" s="189"/>
      <c r="G21" s="190"/>
    </row>
    <row r="22" spans="1:14" ht="12.75" customHeight="1">
      <c r="A22" s="127" t="s">
        <v>35</v>
      </c>
      <c r="B22" s="188" t="s">
        <v>36</v>
      </c>
      <c r="C22" s="189"/>
      <c r="D22" s="189"/>
      <c r="E22" s="189"/>
      <c r="F22" s="189"/>
      <c r="G22" s="190"/>
    </row>
    <row r="24" spans="1:14" ht="22.8">
      <c r="A24" s="4" t="s">
        <v>37</v>
      </c>
    </row>
    <row r="25" spans="1:14" ht="13.8">
      <c r="A25" s="146" t="s">
        <v>38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64"/>
    </row>
    <row r="26" spans="1:14" ht="13.8">
      <c r="A26" s="146" t="s">
        <v>39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64"/>
    </row>
    <row r="27" spans="1:14" ht="13.8">
      <c r="A27" s="146" t="s">
        <v>40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64"/>
    </row>
    <row r="29" spans="1:14" ht="21.75" customHeight="1">
      <c r="B29" s="181" t="s">
        <v>41</v>
      </c>
      <c r="C29" s="182"/>
      <c r="D29" s="183"/>
    </row>
    <row r="30" spans="1:14" ht="90" customHeight="1">
      <c r="B30" s="5"/>
      <c r="C30" s="6" t="s">
        <v>42</v>
      </c>
      <c r="D30" s="6" t="s">
        <v>43</v>
      </c>
    </row>
    <row r="32" spans="1:14" ht="22.8">
      <c r="A32" s="4" t="s">
        <v>44</v>
      </c>
    </row>
    <row r="33" spans="1:1" ht="13.8">
      <c r="A33" s="146" t="s">
        <v>45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A2" sqref="A2:F2"/>
    </sheetView>
  </sheetViews>
  <sheetFormatPr defaultColWidth="9.109375" defaultRowHeight="13.2"/>
  <cols>
    <col min="1" max="1" width="8.5546875" style="13" customWidth="1"/>
    <col min="2" max="2" width="9.33203125" style="8" customWidth="1"/>
    <col min="3" max="3" width="14.5546875" style="8" customWidth="1"/>
    <col min="4" max="4" width="29.33203125" style="8" customWidth="1"/>
    <col min="5" max="5" width="31.33203125" style="8" customWidth="1"/>
    <col min="6" max="6" width="31.109375" style="8" customWidth="1"/>
    <col min="7" max="7" width="11.88671875" style="8" customWidth="1"/>
    <col min="8" max="16384" width="9.109375" style="8"/>
  </cols>
  <sheetData>
    <row r="1" spans="1:10" ht="13.8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4.6">
      <c r="A2" s="193" t="s">
        <v>46</v>
      </c>
      <c r="B2" s="193"/>
      <c r="C2" s="193"/>
      <c r="D2" s="193"/>
      <c r="E2" s="193"/>
      <c r="F2" s="193"/>
    </row>
    <row r="3" spans="1:10">
      <c r="A3" s="10"/>
      <c r="B3" s="11"/>
      <c r="E3" s="12"/>
    </row>
    <row r="5" spans="1:10" ht="24.6">
      <c r="A5" s="8"/>
      <c r="D5" s="128" t="s">
        <v>47</v>
      </c>
      <c r="E5" s="14"/>
    </row>
    <row r="6" spans="1:10">
      <c r="A6" s="8"/>
    </row>
    <row r="7" spans="1:10" ht="20.25" customHeight="1">
      <c r="A7" s="129" t="s">
        <v>48</v>
      </c>
      <c r="B7" s="129" t="s">
        <v>49</v>
      </c>
      <c r="C7" s="130" t="s">
        <v>50</v>
      </c>
      <c r="D7" s="130" t="s">
        <v>51</v>
      </c>
      <c r="E7" s="130" t="s">
        <v>52</v>
      </c>
      <c r="F7" s="130" t="s">
        <v>53</v>
      </c>
    </row>
    <row r="8" spans="1:10" ht="14.4">
      <c r="A8" s="19">
        <v>1</v>
      </c>
      <c r="B8" s="19"/>
      <c r="C8" s="20" t="s">
        <v>54</v>
      </c>
      <c r="D8" t="s">
        <v>54</v>
      </c>
      <c r="E8" s="21"/>
      <c r="F8" s="22"/>
    </row>
    <row r="9" spans="1:10" ht="14.4">
      <c r="A9" s="19">
        <v>2</v>
      </c>
      <c r="B9" s="19" t="s">
        <v>55</v>
      </c>
      <c r="C9" s="20" t="s">
        <v>56</v>
      </c>
      <c r="D9" t="s">
        <v>56</v>
      </c>
      <c r="E9" s="21"/>
      <c r="F9" s="22"/>
    </row>
    <row r="10" spans="1:10" ht="14.4">
      <c r="A10" s="19">
        <v>3</v>
      </c>
      <c r="B10" s="19" t="s">
        <v>55</v>
      </c>
      <c r="C10" s="20" t="s">
        <v>57</v>
      </c>
      <c r="D10" t="s">
        <v>57</v>
      </c>
      <c r="E10" s="22"/>
      <c r="F10" s="22"/>
    </row>
    <row r="11" spans="1:10" ht="13.8">
      <c r="A11" s="19">
        <v>4</v>
      </c>
      <c r="B11" s="19" t="s">
        <v>58</v>
      </c>
      <c r="C11" s="20"/>
      <c r="D11" s="66"/>
      <c r="E11" s="22"/>
      <c r="F11" s="22"/>
    </row>
    <row r="12" spans="1:10" ht="13.8">
      <c r="A12" s="19">
        <v>5</v>
      </c>
      <c r="B12" s="19" t="s">
        <v>58</v>
      </c>
      <c r="C12" s="20"/>
      <c r="D12" s="66"/>
      <c r="E12" s="22"/>
      <c r="F12" s="22"/>
    </row>
    <row r="13" spans="1:10" ht="13.8">
      <c r="A13" s="19">
        <v>6</v>
      </c>
      <c r="B13" s="19" t="s">
        <v>59</v>
      </c>
      <c r="C13" s="20"/>
      <c r="D13" s="66"/>
      <c r="E13" s="22"/>
      <c r="F13" s="22"/>
    </row>
    <row r="14" spans="1:10" ht="13.8">
      <c r="A14" s="19">
        <v>7</v>
      </c>
      <c r="B14" s="19" t="s">
        <v>59</v>
      </c>
      <c r="C14" s="20"/>
      <c r="D14" s="66"/>
      <c r="E14" s="22"/>
      <c r="F14" s="22"/>
    </row>
    <row r="15" spans="1:10" ht="13.8">
      <c r="A15" s="19"/>
      <c r="B15" s="19"/>
      <c r="C15" s="20"/>
      <c r="D15" s="66"/>
      <c r="E15" s="22"/>
      <c r="F15" s="22"/>
    </row>
    <row r="16" spans="1:10" ht="13.8">
      <c r="A16" s="19"/>
      <c r="B16" s="19"/>
      <c r="C16" s="20"/>
      <c r="D16" s="66"/>
      <c r="E16" s="22"/>
      <c r="F16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showGridLines="0" workbookViewId="0">
      <selection activeCell="C24" sqref="C24"/>
    </sheetView>
  </sheetViews>
  <sheetFormatPr defaultColWidth="8.109375" defaultRowHeight="13.2"/>
  <cols>
    <col min="1" max="1" width="3.33203125" style="24" customWidth="1"/>
    <col min="2" max="2" width="35.44140625" style="24" customWidth="1"/>
    <col min="3" max="3" width="42" style="24" customWidth="1"/>
    <col min="4" max="4" width="30.109375" style="32" customWidth="1"/>
    <col min="5" max="5" width="14.6640625" style="24" customWidth="1"/>
    <col min="6" max="16384" width="8.109375" style="24"/>
  </cols>
  <sheetData>
    <row r="1" spans="1:11" s="1" customFormat="1" ht="13.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4.6">
      <c r="A2" s="196" t="s">
        <v>60</v>
      </c>
      <c r="B2" s="196"/>
      <c r="C2" s="196"/>
      <c r="D2" s="196"/>
      <c r="E2" s="148"/>
      <c r="F2" s="23"/>
      <c r="G2" s="23"/>
      <c r="H2" s="23"/>
      <c r="I2" s="23"/>
      <c r="J2" s="23"/>
      <c r="K2" s="23"/>
    </row>
    <row r="3" spans="1:11" s="1" customFormat="1" ht="13.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1">
      <c r="A4" s="25"/>
      <c r="B4" s="26"/>
      <c r="C4" s="26"/>
      <c r="D4" s="27"/>
      <c r="E4" s="28"/>
    </row>
    <row r="5" spans="1:11" ht="24">
      <c r="A5" s="131" t="s">
        <v>48</v>
      </c>
      <c r="B5" s="131" t="s">
        <v>61</v>
      </c>
      <c r="C5" s="131" t="s">
        <v>62</v>
      </c>
      <c r="D5" s="131" t="s">
        <v>63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3.8">
      <c r="A16" s="194" t="s">
        <v>64</v>
      </c>
      <c r="B16" s="194"/>
      <c r="C16" s="30"/>
      <c r="D16" s="31"/>
    </row>
    <row r="17" spans="1:4" ht="13.8">
      <c r="A17" s="195" t="s">
        <v>65</v>
      </c>
      <c r="B17" s="195"/>
    </row>
    <row r="20" spans="1:4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 xr:uid="{00000000-0002-0000-0300-000000000000}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F4C1-1C31-443D-9515-0EE98AA34601}">
  <dimension ref="A1:X88"/>
  <sheetViews>
    <sheetView showGridLines="0" tabSelected="1" topLeftCell="A28" zoomScaleNormal="100" workbookViewId="0">
      <selection activeCell="D88" sqref="D88"/>
    </sheetView>
  </sheetViews>
  <sheetFormatPr defaultColWidth="9.109375" defaultRowHeight="13.2"/>
  <cols>
    <col min="1" max="1" width="11.33203125" style="71" customWidth="1"/>
    <col min="2" max="2" width="42.44140625" style="46" customWidth="1"/>
    <col min="3" max="3" width="51.44140625" style="46" customWidth="1"/>
    <col min="4" max="4" width="40.6640625" style="46" customWidth="1"/>
    <col min="5" max="5" width="32.109375" style="46" customWidth="1"/>
    <col min="6" max="8" width="9.6640625" style="46" customWidth="1"/>
    <col min="9" max="9" width="17.6640625" style="46" customWidth="1"/>
    <col min="10" max="16384" width="9.109375" style="46"/>
  </cols>
  <sheetData>
    <row r="1" spans="1:24" s="1" customFormat="1" ht="13.8">
      <c r="A1" s="200"/>
      <c r="B1" s="200"/>
      <c r="C1" s="200"/>
      <c r="D1" s="200"/>
      <c r="E1" s="34"/>
      <c r="F1" s="34"/>
      <c r="G1" s="34"/>
      <c r="H1" s="34"/>
      <c r="I1" s="34"/>
      <c r="J1" s="34"/>
    </row>
    <row r="2" spans="1:24" s="1" customFormat="1" ht="31.5" customHeight="1">
      <c r="A2" s="201" t="s">
        <v>60</v>
      </c>
      <c r="B2" s="201"/>
      <c r="C2" s="201"/>
      <c r="D2" s="201"/>
      <c r="E2" s="202"/>
      <c r="F2" s="23"/>
      <c r="G2" s="23"/>
      <c r="H2" s="23"/>
      <c r="I2" s="23"/>
      <c r="J2" s="23"/>
    </row>
    <row r="3" spans="1:24" s="1" customFormat="1" ht="26.4" customHeight="1">
      <c r="A3" s="47"/>
      <c r="C3" s="203"/>
      <c r="D3" s="203"/>
      <c r="E3" s="202"/>
      <c r="F3" s="23"/>
      <c r="G3" s="23"/>
      <c r="H3" s="23"/>
      <c r="I3" s="23"/>
      <c r="J3" s="23"/>
    </row>
    <row r="4" spans="1:24" s="38" customFormat="1" ht="43.2" customHeight="1">
      <c r="A4" s="132" t="s">
        <v>56</v>
      </c>
      <c r="B4" s="204" t="s">
        <v>185</v>
      </c>
      <c r="C4" s="204"/>
      <c r="D4" s="204"/>
      <c r="E4" s="39"/>
      <c r="F4" s="39"/>
      <c r="G4" s="39"/>
      <c r="H4" s="40"/>
      <c r="I4" s="40"/>
      <c r="X4" s="38" t="s">
        <v>66</v>
      </c>
    </row>
    <row r="5" spans="1:24" s="38" customFormat="1" ht="144.75" customHeight="1">
      <c r="A5" s="132" t="s">
        <v>52</v>
      </c>
      <c r="B5" s="205"/>
      <c r="C5" s="204"/>
      <c r="D5" s="204"/>
      <c r="E5" s="39"/>
      <c r="F5" s="39"/>
      <c r="G5" s="39"/>
      <c r="H5" s="40"/>
      <c r="I5" s="40"/>
      <c r="X5" s="38" t="s">
        <v>67</v>
      </c>
    </row>
    <row r="6" spans="1:24" s="38" customFormat="1" ht="26.4">
      <c r="A6" s="132" t="s">
        <v>68</v>
      </c>
      <c r="B6" s="205" t="s">
        <v>186</v>
      </c>
      <c r="C6" s="204"/>
      <c r="D6" s="204"/>
      <c r="E6" s="39"/>
      <c r="F6" s="39"/>
      <c r="G6" s="39"/>
      <c r="H6" s="40"/>
      <c r="I6" s="40"/>
    </row>
    <row r="7" spans="1:24" s="38" customFormat="1">
      <c r="A7" s="132" t="s">
        <v>69</v>
      </c>
      <c r="B7" s="204" t="s">
        <v>169</v>
      </c>
      <c r="C7" s="204"/>
      <c r="D7" s="204"/>
      <c r="E7" s="39"/>
      <c r="F7" s="39"/>
      <c r="G7" s="39"/>
      <c r="H7" s="41"/>
      <c r="I7" s="40"/>
      <c r="X7" s="42"/>
    </row>
    <row r="8" spans="1:24" s="43" customFormat="1">
      <c r="A8" s="132" t="s">
        <v>70</v>
      </c>
      <c r="B8" s="206"/>
      <c r="C8" s="206"/>
      <c r="D8" s="206"/>
      <c r="E8" s="39"/>
    </row>
    <row r="9" spans="1:24" s="43" customFormat="1">
      <c r="A9" s="133" t="s">
        <v>71</v>
      </c>
      <c r="B9" s="67" t="str">
        <f>F17</f>
        <v>Internal Build 03112011</v>
      </c>
      <c r="C9" s="67" t="str">
        <f>G17</f>
        <v>Internal build 14112011</v>
      </c>
      <c r="D9" s="67" t="str">
        <f>H17</f>
        <v>External build 16112011</v>
      </c>
    </row>
    <row r="10" spans="1:24" s="43" customFormat="1">
      <c r="A10" s="134" t="s">
        <v>72</v>
      </c>
      <c r="B10" s="68">
        <f>SUM(B11:B14)</f>
        <v>0</v>
      </c>
      <c r="C10" s="68">
        <f>SUM(C11:C14)</f>
        <v>0</v>
      </c>
      <c r="D10" s="68">
        <f>SUM(D11:D14)</f>
        <v>0</v>
      </c>
    </row>
    <row r="11" spans="1:24" s="43" customFormat="1">
      <c r="A11" s="134" t="s">
        <v>31</v>
      </c>
      <c r="B11" s="69">
        <f>COUNTIF($F$18:$F$49607,"*Passed")</f>
        <v>0</v>
      </c>
      <c r="C11" s="69">
        <f>COUNTIF($G$18:$G$49607,"*Passed")</f>
        <v>0</v>
      </c>
      <c r="D11" s="69">
        <f>COUNTIF($H$18:$H$49607,"*Passed")</f>
        <v>0</v>
      </c>
    </row>
    <row r="12" spans="1:24" s="43" customFormat="1">
      <c r="A12" s="134" t="s">
        <v>33</v>
      </c>
      <c r="B12" s="69">
        <f>COUNTIF($F$18:$F$49327,"*Failed*")</f>
        <v>0</v>
      </c>
      <c r="C12" s="69">
        <f>COUNTIF($G$18:$G$49327,"*Failed*")</f>
        <v>0</v>
      </c>
      <c r="D12" s="69">
        <f>COUNTIF($H$18:$H$49327,"*Failed*")</f>
        <v>0</v>
      </c>
    </row>
    <row r="13" spans="1:24" s="43" customFormat="1">
      <c r="A13" s="134" t="s">
        <v>35</v>
      </c>
      <c r="B13" s="69">
        <f>COUNTIF($F$18:$F$49327,"*Not Run*")</f>
        <v>0</v>
      </c>
      <c r="C13" s="69">
        <f>COUNTIF($G$18:$G$49327,"*Not Run*")</f>
        <v>0</v>
      </c>
      <c r="D13" s="69">
        <f>COUNTIF($H$18:$H$49327,"*Not Run*")</f>
        <v>0</v>
      </c>
      <c r="E13" s="1"/>
      <c r="F13" s="1"/>
      <c r="G13" s="1"/>
      <c r="H13" s="1"/>
      <c r="I13" s="1"/>
    </row>
    <row r="14" spans="1:24" s="43" customFormat="1">
      <c r="A14" s="134" t="s">
        <v>73</v>
      </c>
      <c r="B14" s="69">
        <f>COUNTIF($F$18:$F$49327,"*NA*")</f>
        <v>0</v>
      </c>
      <c r="C14" s="69">
        <f>COUNTIF($G$18:$G$49327,"*NA*")</f>
        <v>0</v>
      </c>
      <c r="D14" s="69">
        <f>COUNTIF($H$18:$H$49327,"*NA*")</f>
        <v>0</v>
      </c>
      <c r="E14" s="1"/>
      <c r="F14" s="1"/>
      <c r="G14" s="1"/>
      <c r="H14" s="1"/>
      <c r="I14" s="1"/>
    </row>
    <row r="15" spans="1:24" s="43" customFormat="1" ht="39.6">
      <c r="A15" s="134" t="s">
        <v>74</v>
      </c>
      <c r="B15" s="69">
        <f>COUNTIF($F$18:$F$49327,"*Passed in previous build*")</f>
        <v>0</v>
      </c>
      <c r="C15" s="69">
        <f>COUNTIF($G$18:$G$49327,"*Passed in previous build*")</f>
        <v>0</v>
      </c>
      <c r="D15" s="69">
        <f>COUNTIF($H$18:$H$49327,"*Passed in previous build*")</f>
        <v>0</v>
      </c>
      <c r="E15" s="1"/>
      <c r="F15" s="1"/>
      <c r="G15" s="1"/>
      <c r="H15" s="1"/>
      <c r="I15" s="1"/>
    </row>
    <row r="16" spans="1:24" s="44" customFormat="1" ht="15" customHeight="1">
      <c r="A16" s="70"/>
      <c r="B16" s="49"/>
      <c r="C16" s="49"/>
      <c r="D16" s="50"/>
      <c r="E16" s="55"/>
      <c r="F16" s="207" t="s">
        <v>71</v>
      </c>
      <c r="G16" s="207"/>
      <c r="H16" s="207"/>
      <c r="I16" s="56"/>
    </row>
    <row r="17" spans="1:9" s="44" customFormat="1" ht="39.6">
      <c r="A17" s="135" t="s">
        <v>75</v>
      </c>
      <c r="B17" s="136" t="s">
        <v>76</v>
      </c>
      <c r="C17" s="136" t="s">
        <v>77</v>
      </c>
      <c r="D17" s="136" t="s">
        <v>78</v>
      </c>
      <c r="E17" s="136" t="s">
        <v>79</v>
      </c>
      <c r="F17" s="136" t="s">
        <v>80</v>
      </c>
      <c r="G17" s="136" t="s">
        <v>81</v>
      </c>
      <c r="H17" s="136" t="s">
        <v>82</v>
      </c>
      <c r="I17" s="136" t="s">
        <v>83</v>
      </c>
    </row>
    <row r="18" spans="1:9" s="44" customFormat="1" ht="15.75" customHeight="1">
      <c r="A18" s="61"/>
      <c r="B18" s="197" t="s">
        <v>171</v>
      </c>
      <c r="C18" s="198"/>
      <c r="D18" s="199"/>
      <c r="E18" s="61"/>
      <c r="F18" s="62"/>
      <c r="G18" s="62"/>
      <c r="H18" s="62"/>
      <c r="I18" s="61"/>
    </row>
    <row r="19" spans="1:9" s="48" customFormat="1" ht="24" customHeight="1">
      <c r="A19" s="163"/>
      <c r="B19" s="197" t="s">
        <v>173</v>
      </c>
      <c r="C19" s="198"/>
      <c r="D19" s="199"/>
      <c r="E19" s="63"/>
      <c r="F19" s="60"/>
      <c r="G19" s="60"/>
      <c r="H19" s="60"/>
      <c r="I19" s="63"/>
    </row>
    <row r="20" spans="1:9" s="48" customFormat="1" ht="36.6" customHeight="1">
      <c r="A20" s="59">
        <f t="shared" ref="A20:A31" ca="1" si="0">IF(OFFSET(A20,-1,0) ="",OFFSET(A20,-2,0)+1,OFFSET(A20,-1,0)+1 )</f>
        <v>1</v>
      </c>
      <c r="B20" s="51" t="s">
        <v>189</v>
      </c>
      <c r="C20" s="51" t="s">
        <v>229</v>
      </c>
      <c r="D20" s="52" t="s">
        <v>230</v>
      </c>
      <c r="E20" s="53"/>
      <c r="F20" s="51"/>
      <c r="G20" s="51"/>
      <c r="H20" s="51"/>
      <c r="I20" s="59"/>
    </row>
    <row r="21" spans="1:9" s="48" customFormat="1" ht="68.400000000000006" customHeight="1">
      <c r="A21" s="59">
        <f t="shared" ca="1" si="0"/>
        <v>2</v>
      </c>
      <c r="B21" s="51" t="s">
        <v>211</v>
      </c>
      <c r="C21" s="51" t="s">
        <v>231</v>
      </c>
      <c r="D21" s="52" t="s">
        <v>232</v>
      </c>
      <c r="E21" s="53"/>
      <c r="F21" s="51"/>
      <c r="G21" s="51"/>
      <c r="H21" s="51"/>
      <c r="I21" s="59"/>
    </row>
    <row r="22" spans="1:9" s="48" customFormat="1" ht="65.400000000000006" customHeight="1">
      <c r="A22" s="59">
        <f t="shared" ca="1" si="0"/>
        <v>3</v>
      </c>
      <c r="B22" s="51" t="s">
        <v>203</v>
      </c>
      <c r="C22" s="51" t="s">
        <v>233</v>
      </c>
      <c r="D22" s="52" t="s">
        <v>253</v>
      </c>
      <c r="E22" s="53"/>
      <c r="F22" s="51"/>
      <c r="G22" s="51"/>
      <c r="H22" s="51"/>
      <c r="I22" s="59"/>
    </row>
    <row r="23" spans="1:9" s="48" customFormat="1" ht="66" customHeight="1">
      <c r="A23" s="59">
        <f t="shared" ca="1" si="0"/>
        <v>4</v>
      </c>
      <c r="B23" s="51" t="s">
        <v>204</v>
      </c>
      <c r="C23" s="51" t="s">
        <v>234</v>
      </c>
      <c r="D23" s="53" t="s">
        <v>235</v>
      </c>
      <c r="E23" s="53"/>
      <c r="F23" s="51"/>
      <c r="G23" s="51"/>
      <c r="H23" s="51"/>
      <c r="I23" s="59"/>
    </row>
    <row r="24" spans="1:9" s="48" customFormat="1" ht="75.599999999999994" customHeight="1">
      <c r="A24" s="59">
        <f t="shared" ca="1" si="0"/>
        <v>5</v>
      </c>
      <c r="B24" s="51" t="s">
        <v>205</v>
      </c>
      <c r="C24" s="51" t="s">
        <v>237</v>
      </c>
      <c r="D24" s="53" t="s">
        <v>235</v>
      </c>
      <c r="E24" s="159"/>
      <c r="F24" s="51"/>
      <c r="G24" s="51"/>
      <c r="H24" s="51"/>
      <c r="I24" s="58"/>
    </row>
    <row r="25" spans="1:9" s="48" customFormat="1" ht="87.6" customHeight="1">
      <c r="A25" s="59">
        <f t="shared" ca="1" si="0"/>
        <v>6</v>
      </c>
      <c r="B25" s="51" t="s">
        <v>206</v>
      </c>
      <c r="C25" s="51" t="s">
        <v>236</v>
      </c>
      <c r="D25" s="52" t="s">
        <v>253</v>
      </c>
      <c r="E25" s="53"/>
      <c r="F25" s="51"/>
      <c r="G25" s="51"/>
      <c r="H25" s="51"/>
      <c r="I25" s="59"/>
    </row>
    <row r="26" spans="1:9" s="48" customFormat="1" ht="85.8" customHeight="1">
      <c r="A26" s="59">
        <f t="shared" ca="1" si="0"/>
        <v>7</v>
      </c>
      <c r="B26" s="51" t="s">
        <v>207</v>
      </c>
      <c r="C26" s="51" t="s">
        <v>238</v>
      </c>
      <c r="D26" s="53" t="s">
        <v>235</v>
      </c>
      <c r="E26" s="53"/>
      <c r="F26" s="51"/>
      <c r="G26" s="51"/>
      <c r="H26" s="51"/>
      <c r="I26" s="59"/>
    </row>
    <row r="27" spans="1:9" s="48" customFormat="1" ht="54.6" customHeight="1">
      <c r="A27" s="59">
        <f t="shared" ca="1" si="0"/>
        <v>8</v>
      </c>
      <c r="B27" s="51" t="s">
        <v>208</v>
      </c>
      <c r="C27" s="51" t="s">
        <v>239</v>
      </c>
      <c r="D27" s="52" t="s">
        <v>254</v>
      </c>
      <c r="E27" s="53"/>
      <c r="F27" s="51"/>
      <c r="G27" s="51"/>
      <c r="H27" s="51"/>
      <c r="I27" s="59"/>
    </row>
    <row r="28" spans="1:9" s="48" customFormat="1" ht="70.8" customHeight="1">
      <c r="A28" s="59">
        <f t="shared" ca="1" si="0"/>
        <v>9</v>
      </c>
      <c r="B28" s="51" t="s">
        <v>209</v>
      </c>
      <c r="C28" s="51" t="s">
        <v>240</v>
      </c>
      <c r="D28" s="52" t="s">
        <v>254</v>
      </c>
      <c r="E28" s="53"/>
      <c r="F28" s="51"/>
      <c r="G28" s="51"/>
      <c r="H28" s="51"/>
      <c r="I28" s="59"/>
    </row>
    <row r="29" spans="1:9" s="48" customFormat="1" ht="65.400000000000006" customHeight="1">
      <c r="A29" s="59">
        <f t="shared" ca="1" si="0"/>
        <v>10</v>
      </c>
      <c r="B29" s="51" t="s">
        <v>196</v>
      </c>
      <c r="C29" s="51" t="s">
        <v>241</v>
      </c>
      <c r="D29" s="53" t="s">
        <v>242</v>
      </c>
      <c r="E29" s="53"/>
      <c r="F29" s="51"/>
      <c r="G29" s="51"/>
      <c r="H29" s="51"/>
      <c r="I29" s="59"/>
    </row>
    <row r="30" spans="1:9" s="48" customFormat="1" ht="72" customHeight="1">
      <c r="A30" s="59">
        <f t="shared" ca="1" si="0"/>
        <v>11</v>
      </c>
      <c r="B30" s="51" t="s">
        <v>197</v>
      </c>
      <c r="C30" s="51" t="s">
        <v>243</v>
      </c>
      <c r="D30" s="53" t="s">
        <v>244</v>
      </c>
      <c r="E30" s="53"/>
      <c r="F30" s="51"/>
      <c r="G30" s="51"/>
      <c r="H30" s="51"/>
      <c r="I30" s="59"/>
    </row>
    <row r="31" spans="1:9" s="48" customFormat="1" ht="87.6" customHeight="1">
      <c r="A31" s="59">
        <f t="shared" ca="1" si="0"/>
        <v>12</v>
      </c>
      <c r="B31" s="51" t="s">
        <v>210</v>
      </c>
      <c r="C31" s="51" t="s">
        <v>245</v>
      </c>
      <c r="D31" s="52" t="s">
        <v>246</v>
      </c>
      <c r="E31" s="53"/>
      <c r="F31" s="51"/>
      <c r="G31" s="51"/>
      <c r="H31" s="51"/>
      <c r="I31" s="59"/>
    </row>
    <row r="32" spans="1:9" s="44" customFormat="1" ht="15.75" customHeight="1">
      <c r="A32" s="61"/>
      <c r="B32" s="160" t="s">
        <v>174</v>
      </c>
      <c r="C32" s="161"/>
      <c r="D32" s="162"/>
      <c r="E32" s="61"/>
      <c r="F32" s="62"/>
      <c r="G32" s="62"/>
      <c r="H32" s="62"/>
      <c r="I32" s="61"/>
    </row>
    <row r="33" spans="1:9" s="45" customFormat="1" ht="39" customHeight="1">
      <c r="A33" s="59">
        <f ca="1">IF(OFFSET(A33,-1,0) ="",OFFSET(A33,-2,0)+1,OFFSET(A33,-1,0)+1 )</f>
        <v>13</v>
      </c>
      <c r="B33" s="51" t="s">
        <v>189</v>
      </c>
      <c r="C33" s="51" t="s">
        <v>258</v>
      </c>
      <c r="D33" s="52" t="s">
        <v>247</v>
      </c>
      <c r="E33" s="53"/>
      <c r="F33" s="51"/>
      <c r="G33" s="51"/>
      <c r="H33" s="51"/>
      <c r="I33" s="54"/>
    </row>
    <row r="34" spans="1:9" s="45" customFormat="1" ht="51" customHeight="1">
      <c r="A34" s="59">
        <f ca="1">IF(OFFSET(A34,-1,0) ="",OFFSET(A34,-2,0)+1,OFFSET(A34,-1,0)+1 )</f>
        <v>14</v>
      </c>
      <c r="B34" s="51" t="s">
        <v>248</v>
      </c>
      <c r="C34" s="51" t="s">
        <v>249</v>
      </c>
      <c r="D34" s="52" t="s">
        <v>268</v>
      </c>
      <c r="E34" s="53"/>
      <c r="F34" s="51"/>
      <c r="G34" s="51"/>
      <c r="H34" s="51"/>
      <c r="I34" s="54"/>
    </row>
    <row r="35" spans="1:9" s="45" customFormat="1" ht="66.599999999999994" customHeight="1">
      <c r="A35" s="59">
        <f t="shared" ref="A35:A43" ca="1" si="1">IF(OFFSET(A35,-1,0) ="",OFFSET(A35,-2,0)+1,OFFSET(A35,-1,0)+1 )</f>
        <v>15</v>
      </c>
      <c r="B35" s="51" t="s">
        <v>212</v>
      </c>
      <c r="C35" s="51" t="s">
        <v>250</v>
      </c>
      <c r="D35" s="52" t="s">
        <v>252</v>
      </c>
      <c r="E35" s="159"/>
      <c r="F35" s="51"/>
      <c r="G35" s="51"/>
      <c r="H35" s="51"/>
      <c r="I35" s="54"/>
    </row>
    <row r="36" spans="1:9" s="45" customFormat="1" ht="58.2" customHeight="1">
      <c r="A36" s="59">
        <f t="shared" ca="1" si="1"/>
        <v>16</v>
      </c>
      <c r="B36" s="51" t="s">
        <v>213</v>
      </c>
      <c r="C36" s="51" t="s">
        <v>251</v>
      </c>
      <c r="D36" s="52" t="s">
        <v>252</v>
      </c>
      <c r="E36" s="159"/>
      <c r="F36" s="51"/>
      <c r="G36" s="51"/>
      <c r="H36" s="51"/>
      <c r="I36" s="54"/>
    </row>
    <row r="37" spans="1:9" s="48" customFormat="1" ht="67.8" customHeight="1">
      <c r="A37" s="59">
        <f ca="1">IF(OFFSET(A37,-1,0) ="",OFFSET(A37,-2,0)+1,OFFSET(A37,-1,0)+1 )</f>
        <v>17</v>
      </c>
      <c r="B37" s="51" t="s">
        <v>214</v>
      </c>
      <c r="C37" s="51" t="s">
        <v>257</v>
      </c>
      <c r="D37" s="52" t="s">
        <v>252</v>
      </c>
      <c r="E37" s="159"/>
      <c r="F37" s="51"/>
      <c r="G37" s="51"/>
      <c r="H37" s="51"/>
      <c r="I37" s="58"/>
    </row>
    <row r="38" spans="1:9" s="48" customFormat="1" ht="62.4" customHeight="1">
      <c r="A38" s="167">
        <v>28</v>
      </c>
      <c r="B38" s="169" t="s">
        <v>215</v>
      </c>
      <c r="C38" s="51" t="s">
        <v>256</v>
      </c>
      <c r="D38" s="52" t="s">
        <v>252</v>
      </c>
      <c r="E38" s="169"/>
      <c r="F38" s="168"/>
      <c r="G38" s="168"/>
      <c r="H38" s="168"/>
      <c r="I38" s="170"/>
    </row>
    <row r="39" spans="1:9" s="48" customFormat="1" ht="69.599999999999994" customHeight="1">
      <c r="A39" s="59">
        <f t="shared" ref="A39:A41" ca="1" si="2">IF(OFFSET(A39,-1,0) ="",OFFSET(A39,-2,0)+1,OFFSET(A39,-1,0)+1 )</f>
        <v>29</v>
      </c>
      <c r="B39" s="51" t="s">
        <v>197</v>
      </c>
      <c r="C39" s="51" t="s">
        <v>255</v>
      </c>
      <c r="D39" s="53" t="s">
        <v>244</v>
      </c>
      <c r="E39" s="159"/>
      <c r="F39" s="51"/>
      <c r="G39" s="51"/>
      <c r="H39" s="51"/>
      <c r="I39" s="58"/>
    </row>
    <row r="40" spans="1:9" s="48" customFormat="1" ht="91.8" customHeight="1">
      <c r="A40" s="59">
        <f t="shared" ca="1" si="2"/>
        <v>30</v>
      </c>
      <c r="B40" s="51" t="s">
        <v>216</v>
      </c>
      <c r="C40" s="51" t="s">
        <v>259</v>
      </c>
      <c r="D40" s="52" t="s">
        <v>246</v>
      </c>
      <c r="E40" s="159"/>
      <c r="F40" s="51"/>
      <c r="G40" s="51"/>
      <c r="H40" s="51"/>
      <c r="I40" s="58"/>
    </row>
    <row r="41" spans="1:9" s="48" customFormat="1" ht="53.4" customHeight="1">
      <c r="A41" s="59">
        <f t="shared" ca="1" si="2"/>
        <v>31</v>
      </c>
      <c r="B41" s="51" t="s">
        <v>217</v>
      </c>
      <c r="C41" s="51" t="s">
        <v>260</v>
      </c>
      <c r="D41" s="53" t="s">
        <v>235</v>
      </c>
      <c r="E41" s="159"/>
      <c r="F41" s="51"/>
      <c r="G41" s="51"/>
      <c r="H41" s="51"/>
      <c r="I41" s="58"/>
    </row>
    <row r="42" spans="1:9" s="48" customFormat="1" ht="63" customHeight="1">
      <c r="A42" s="59">
        <f t="shared" ca="1" si="1"/>
        <v>32</v>
      </c>
      <c r="B42" s="51" t="s">
        <v>176</v>
      </c>
      <c r="C42" s="51" t="s">
        <v>261</v>
      </c>
      <c r="D42" s="52" t="s">
        <v>263</v>
      </c>
      <c r="E42" s="159"/>
      <c r="F42" s="51"/>
      <c r="G42" s="51"/>
      <c r="H42" s="51"/>
      <c r="I42" s="58"/>
    </row>
    <row r="43" spans="1:9" s="48" customFormat="1" ht="63" customHeight="1">
      <c r="A43" s="59">
        <f t="shared" ca="1" si="1"/>
        <v>33</v>
      </c>
      <c r="B43" s="51" t="s">
        <v>177</v>
      </c>
      <c r="C43" s="51" t="s">
        <v>262</v>
      </c>
      <c r="D43" s="52" t="s">
        <v>263</v>
      </c>
      <c r="E43" s="159"/>
      <c r="F43" s="51"/>
      <c r="G43" s="51"/>
      <c r="H43" s="51"/>
      <c r="I43" s="58"/>
    </row>
    <row r="44" spans="1:9" s="48" customFormat="1" ht="13.8">
      <c r="A44" s="163"/>
      <c r="B44" s="197" t="s">
        <v>175</v>
      </c>
      <c r="C44" s="198"/>
      <c r="D44" s="199"/>
      <c r="E44" s="63"/>
      <c r="F44" s="60"/>
      <c r="G44" s="60"/>
      <c r="H44" s="60"/>
      <c r="I44" s="63"/>
    </row>
    <row r="45" spans="1:9" s="48" customFormat="1" ht="46.2" customHeight="1">
      <c r="A45" s="59">
        <f t="shared" ref="A45:A86" ca="1" si="3">IF(OFFSET(A45,-1,0) ="",OFFSET(A45,-2,0)+1,OFFSET(A45,-1,0)+1 )</f>
        <v>34</v>
      </c>
      <c r="B45" s="51" t="s">
        <v>189</v>
      </c>
      <c r="C45" s="51" t="s">
        <v>265</v>
      </c>
      <c r="D45" s="52" t="s">
        <v>266</v>
      </c>
      <c r="E45" s="53"/>
      <c r="F45" s="51"/>
      <c r="G45" s="51"/>
      <c r="H45" s="51"/>
      <c r="I45" s="58"/>
    </row>
    <row r="46" spans="1:9" s="48" customFormat="1" ht="49.8" customHeight="1">
      <c r="A46" s="59">
        <f t="shared" ca="1" si="3"/>
        <v>35</v>
      </c>
      <c r="B46" s="51" t="s">
        <v>218</v>
      </c>
      <c r="C46" s="51" t="s">
        <v>267</v>
      </c>
      <c r="D46" s="52" t="s">
        <v>269</v>
      </c>
      <c r="E46" s="53"/>
      <c r="F46" s="51"/>
      <c r="G46" s="51"/>
      <c r="H46" s="51"/>
      <c r="I46" s="59"/>
    </row>
    <row r="47" spans="1:9" s="45" customFormat="1" ht="78.599999999999994" customHeight="1">
      <c r="A47" s="59">
        <f t="shared" ca="1" si="3"/>
        <v>36</v>
      </c>
      <c r="B47" s="51" t="s">
        <v>219</v>
      </c>
      <c r="C47" s="51" t="s">
        <v>273</v>
      </c>
      <c r="D47" s="52" t="s">
        <v>326</v>
      </c>
      <c r="E47" s="159"/>
      <c r="F47" s="51"/>
      <c r="G47" s="51"/>
      <c r="H47" s="51"/>
      <c r="I47" s="54"/>
    </row>
    <row r="48" spans="1:9" s="48" customFormat="1" ht="67.8" customHeight="1">
      <c r="A48" s="59">
        <f ca="1">IF(OFFSET(A48,-1,0) ="",OFFSET(A48,-2,0)+1,OFFSET(A48,-1,0)+1 )</f>
        <v>37</v>
      </c>
      <c r="B48" s="51" t="s">
        <v>324</v>
      </c>
      <c r="C48" s="51" t="s">
        <v>325</v>
      </c>
      <c r="D48" s="52" t="s">
        <v>326</v>
      </c>
      <c r="E48" s="159"/>
      <c r="F48" s="51"/>
      <c r="G48" s="51"/>
      <c r="H48" s="51"/>
      <c r="I48" s="58"/>
    </row>
    <row r="49" spans="1:9" s="48" customFormat="1" ht="54.6" customHeight="1">
      <c r="A49" s="59">
        <f t="shared" ca="1" si="3"/>
        <v>38</v>
      </c>
      <c r="B49" s="51" t="s">
        <v>220</v>
      </c>
      <c r="C49" s="51" t="s">
        <v>274</v>
      </c>
      <c r="D49" s="53" t="s">
        <v>270</v>
      </c>
      <c r="E49" s="159"/>
      <c r="F49" s="51"/>
      <c r="G49" s="51"/>
      <c r="H49" s="51"/>
      <c r="I49" s="59"/>
    </row>
    <row r="50" spans="1:9" s="48" customFormat="1" ht="64.8" customHeight="1">
      <c r="A50" s="59">
        <f t="shared" ca="1" si="3"/>
        <v>39</v>
      </c>
      <c r="B50" s="51" t="s">
        <v>197</v>
      </c>
      <c r="C50" s="51" t="s">
        <v>271</v>
      </c>
      <c r="D50" s="53" t="s">
        <v>244</v>
      </c>
      <c r="E50" s="53"/>
      <c r="F50" s="51"/>
      <c r="G50" s="51"/>
      <c r="H50" s="51"/>
      <c r="I50" s="59"/>
    </row>
    <row r="51" spans="1:9" s="48" customFormat="1" ht="69.599999999999994" customHeight="1">
      <c r="A51" s="59">
        <f t="shared" ca="1" si="3"/>
        <v>40</v>
      </c>
      <c r="B51" s="51" t="s">
        <v>178</v>
      </c>
      <c r="C51" s="51" t="s">
        <v>275</v>
      </c>
      <c r="D51" s="52" t="s">
        <v>272</v>
      </c>
      <c r="E51" s="53"/>
      <c r="F51" s="51"/>
      <c r="G51" s="51"/>
      <c r="H51" s="51"/>
      <c r="I51" s="59"/>
    </row>
    <row r="52" spans="1:9" s="48" customFormat="1" ht="59.4" customHeight="1">
      <c r="A52" s="59">
        <f ca="1">IF(OFFSET(A52,-1,0) ="",OFFSET(A52,-2,0)+1,OFFSET(A52,-1,0)+1 )</f>
        <v>41</v>
      </c>
      <c r="B52" s="51" t="s">
        <v>179</v>
      </c>
      <c r="C52" s="51" t="s">
        <v>276</v>
      </c>
      <c r="D52" s="52" t="s">
        <v>272</v>
      </c>
      <c r="E52" s="57"/>
      <c r="F52" s="51"/>
      <c r="G52" s="51"/>
      <c r="H52" s="51"/>
      <c r="I52" s="59"/>
    </row>
    <row r="53" spans="1:9" s="48" customFormat="1" ht="64.2" customHeight="1">
      <c r="A53" s="59">
        <f t="shared" ca="1" si="3"/>
        <v>42</v>
      </c>
      <c r="B53" s="51" t="s">
        <v>180</v>
      </c>
      <c r="C53" s="51" t="s">
        <v>277</v>
      </c>
      <c r="D53" s="53" t="s">
        <v>235</v>
      </c>
      <c r="E53" s="53"/>
      <c r="F53" s="51"/>
      <c r="G53" s="51"/>
      <c r="H53" s="51"/>
      <c r="I53" s="164"/>
    </row>
    <row r="54" spans="1:9" s="48" customFormat="1" ht="61.8" customHeight="1">
      <c r="A54" s="59">
        <f t="shared" ca="1" si="3"/>
        <v>43</v>
      </c>
      <c r="B54" s="51" t="s">
        <v>181</v>
      </c>
      <c r="C54" s="51" t="s">
        <v>278</v>
      </c>
      <c r="D54" s="53" t="s">
        <v>235</v>
      </c>
      <c r="E54" s="53"/>
      <c r="F54" s="51"/>
      <c r="G54" s="51"/>
      <c r="H54" s="51"/>
      <c r="I54" s="59"/>
    </row>
    <row r="55" spans="1:9" s="48" customFormat="1" ht="66" customHeight="1">
      <c r="A55" s="59">
        <f t="shared" ca="1" si="3"/>
        <v>44</v>
      </c>
      <c r="B55" s="51" t="s">
        <v>182</v>
      </c>
      <c r="C55" s="51" t="s">
        <v>279</v>
      </c>
      <c r="D55" s="53" t="s">
        <v>235</v>
      </c>
      <c r="E55" s="53"/>
      <c r="F55" s="51"/>
      <c r="G55" s="51"/>
      <c r="H55" s="51"/>
      <c r="I55" s="59"/>
    </row>
    <row r="56" spans="1:9" s="48" customFormat="1" ht="13.8">
      <c r="A56" s="163"/>
      <c r="B56" s="197" t="s">
        <v>183</v>
      </c>
      <c r="C56" s="198"/>
      <c r="D56" s="199"/>
      <c r="E56" s="63"/>
      <c r="F56" s="60"/>
      <c r="G56" s="60"/>
      <c r="H56" s="60"/>
      <c r="I56" s="63"/>
    </row>
    <row r="57" spans="1:9" s="48" customFormat="1" ht="33.6" customHeight="1">
      <c r="A57" s="59">
        <f ca="1">IF(OFFSET(A57,-1,0) ="",OFFSET(A57,-2,0)+1,OFFSET(A57,-1,0)+1 )</f>
        <v>45</v>
      </c>
      <c r="B57" s="51" t="s">
        <v>198</v>
      </c>
      <c r="C57" s="51" t="s">
        <v>280</v>
      </c>
      <c r="D57" s="52" t="s">
        <v>281</v>
      </c>
      <c r="E57" s="53"/>
      <c r="F57" s="51"/>
      <c r="G57" s="51"/>
      <c r="H57" s="51"/>
      <c r="I57" s="59"/>
    </row>
    <row r="58" spans="1:9" s="48" customFormat="1" ht="48" customHeight="1">
      <c r="A58" s="59">
        <f ca="1">IF(OFFSET(A58,-1,0) ="",OFFSET(A58,-3,0)+1,OFFSET(A58,-1,0)+1 )</f>
        <v>46</v>
      </c>
      <c r="B58" s="51" t="s">
        <v>199</v>
      </c>
      <c r="C58" s="51" t="s">
        <v>282</v>
      </c>
      <c r="D58" s="52" t="s">
        <v>283</v>
      </c>
      <c r="E58" s="53"/>
      <c r="F58" s="51"/>
      <c r="G58" s="51"/>
      <c r="H58" s="51"/>
      <c r="I58" s="59"/>
    </row>
    <row r="59" spans="1:9" s="48" customFormat="1" ht="56.4" customHeight="1">
      <c r="A59" s="59">
        <f t="shared" ca="1" si="3"/>
        <v>47</v>
      </c>
      <c r="B59" s="51" t="s">
        <v>264</v>
      </c>
      <c r="C59" s="51" t="s">
        <v>284</v>
      </c>
      <c r="D59" s="53" t="s">
        <v>294</v>
      </c>
      <c r="E59" s="53"/>
      <c r="F59" s="51"/>
      <c r="G59" s="51"/>
      <c r="H59" s="51"/>
      <c r="I59" s="59"/>
    </row>
    <row r="60" spans="1:9" s="48" customFormat="1" ht="63" customHeight="1">
      <c r="A60" s="59">
        <f t="shared" ca="1" si="3"/>
        <v>48</v>
      </c>
      <c r="B60" s="51" t="s">
        <v>200</v>
      </c>
      <c r="C60" s="51" t="s">
        <v>285</v>
      </c>
      <c r="D60" s="53" t="s">
        <v>235</v>
      </c>
      <c r="E60" s="53"/>
      <c r="F60" s="51"/>
      <c r="G60" s="51"/>
      <c r="H60" s="51"/>
      <c r="I60" s="59"/>
    </row>
    <row r="61" spans="1:9" s="48" customFormat="1" ht="69" customHeight="1">
      <c r="A61" s="59">
        <f t="shared" ca="1" si="3"/>
        <v>49</v>
      </c>
      <c r="B61" s="51" t="s">
        <v>201</v>
      </c>
      <c r="C61" s="51" t="s">
        <v>286</v>
      </c>
      <c r="D61" s="53" t="s">
        <v>287</v>
      </c>
      <c r="E61" s="53"/>
      <c r="F61" s="51"/>
      <c r="G61" s="51"/>
      <c r="H61" s="51"/>
      <c r="I61" s="59"/>
    </row>
    <row r="62" spans="1:9" s="48" customFormat="1" ht="66" customHeight="1">
      <c r="A62" s="59">
        <f t="shared" ca="1" si="3"/>
        <v>50</v>
      </c>
      <c r="B62" s="51" t="s">
        <v>202</v>
      </c>
      <c r="C62" s="51" t="s">
        <v>288</v>
      </c>
      <c r="D62" s="52" t="s">
        <v>289</v>
      </c>
      <c r="E62" s="53"/>
      <c r="F62" s="51"/>
      <c r="G62" s="51"/>
      <c r="H62" s="51"/>
      <c r="I62" s="59"/>
    </row>
    <row r="63" spans="1:9" s="48" customFormat="1" ht="13.8">
      <c r="A63" s="163"/>
      <c r="B63" s="197" t="s">
        <v>184</v>
      </c>
      <c r="C63" s="198"/>
      <c r="D63" s="199"/>
      <c r="E63" s="63"/>
      <c r="F63" s="60"/>
      <c r="G63" s="60"/>
      <c r="H63" s="60"/>
      <c r="I63" s="63"/>
    </row>
    <row r="64" spans="1:9" s="48" customFormat="1" ht="33" customHeight="1">
      <c r="A64" s="59">
        <f t="shared" ca="1" si="3"/>
        <v>51</v>
      </c>
      <c r="B64" s="51" t="s">
        <v>189</v>
      </c>
      <c r="C64" s="51" t="s">
        <v>290</v>
      </c>
      <c r="D64" s="52" t="s">
        <v>291</v>
      </c>
      <c r="E64" s="53"/>
      <c r="F64" s="51"/>
      <c r="G64" s="51"/>
      <c r="H64" s="51"/>
      <c r="I64" s="59"/>
    </row>
    <row r="65" spans="1:9" s="48" customFormat="1" ht="50.4" customHeight="1">
      <c r="A65" s="59">
        <f ca="1">IF(OFFSET(A65,-1,0) ="",OFFSET(A65,-3,0)+1,OFFSET(A65,-1,0)+1 )</f>
        <v>52</v>
      </c>
      <c r="B65" s="51" t="s">
        <v>199</v>
      </c>
      <c r="C65" s="51" t="s">
        <v>292</v>
      </c>
      <c r="D65" s="52" t="s">
        <v>293</v>
      </c>
      <c r="E65" s="53"/>
      <c r="F65" s="51"/>
      <c r="G65" s="51"/>
      <c r="H65" s="51"/>
      <c r="I65" s="59"/>
    </row>
    <row r="66" spans="1:9" s="48" customFormat="1" ht="77.400000000000006" customHeight="1">
      <c r="A66" s="59">
        <f t="shared" ca="1" si="3"/>
        <v>53</v>
      </c>
      <c r="B66" s="51" t="s">
        <v>228</v>
      </c>
      <c r="C66" s="51" t="s">
        <v>296</v>
      </c>
      <c r="D66" s="53" t="s">
        <v>295</v>
      </c>
      <c r="E66" s="53"/>
      <c r="F66" s="51"/>
      <c r="G66" s="51"/>
      <c r="H66" s="51"/>
      <c r="I66" s="59"/>
    </row>
    <row r="67" spans="1:9" s="48" customFormat="1" ht="57.6" customHeight="1">
      <c r="A67" s="59">
        <f t="shared" ca="1" si="3"/>
        <v>54</v>
      </c>
      <c r="B67" s="51" t="s">
        <v>221</v>
      </c>
      <c r="C67" s="51" t="s">
        <v>305</v>
      </c>
      <c r="D67" s="53" t="s">
        <v>235</v>
      </c>
      <c r="E67" s="53"/>
      <c r="F67" s="51"/>
      <c r="G67" s="51"/>
      <c r="H67" s="51"/>
      <c r="I67" s="59"/>
    </row>
    <row r="68" spans="1:9" s="48" customFormat="1" ht="70.2" customHeight="1">
      <c r="A68" s="59">
        <f t="shared" ca="1" si="3"/>
        <v>55</v>
      </c>
      <c r="B68" s="51" t="s">
        <v>222</v>
      </c>
      <c r="C68" s="51" t="s">
        <v>306</v>
      </c>
      <c r="D68" s="53" t="s">
        <v>287</v>
      </c>
      <c r="E68" s="53"/>
      <c r="F68" s="51"/>
      <c r="G68" s="51"/>
      <c r="H68" s="51"/>
      <c r="I68" s="59"/>
    </row>
    <row r="69" spans="1:9" s="48" customFormat="1" ht="49.2" customHeight="1">
      <c r="A69" s="59">
        <f t="shared" ca="1" si="3"/>
        <v>56</v>
      </c>
      <c r="B69" s="51" t="s">
        <v>223</v>
      </c>
      <c r="C69" s="51" t="s">
        <v>298</v>
      </c>
      <c r="D69" s="52" t="s">
        <v>297</v>
      </c>
      <c r="E69" s="53"/>
      <c r="F69" s="51"/>
      <c r="G69" s="51"/>
      <c r="H69" s="51"/>
      <c r="I69" s="59"/>
    </row>
    <row r="70" spans="1:9" s="48" customFormat="1" ht="13.8">
      <c r="A70" s="163"/>
      <c r="B70" s="197" t="s">
        <v>187</v>
      </c>
      <c r="C70" s="198"/>
      <c r="D70" s="199"/>
      <c r="E70" s="63"/>
      <c r="F70" s="60"/>
      <c r="G70" s="60"/>
      <c r="H70" s="60"/>
      <c r="I70" s="63"/>
    </row>
    <row r="71" spans="1:9" s="48" customFormat="1" ht="28.2" customHeight="1">
      <c r="A71" s="59">
        <f t="shared" ca="1" si="3"/>
        <v>57</v>
      </c>
      <c r="B71" s="51" t="s">
        <v>189</v>
      </c>
      <c r="C71" s="51" t="s">
        <v>299</v>
      </c>
      <c r="D71" s="52" t="s">
        <v>300</v>
      </c>
      <c r="E71" s="53"/>
      <c r="F71" s="51"/>
      <c r="G71" s="51"/>
      <c r="H71" s="51"/>
      <c r="I71" s="59"/>
    </row>
    <row r="72" spans="1:9" s="48" customFormat="1" ht="51" customHeight="1">
      <c r="A72" s="59">
        <f ca="1">IF(OFFSET(A72,-1,0) ="",OFFSET(A72,-3,0)+1,OFFSET(A72,-1,0)+1 )</f>
        <v>58</v>
      </c>
      <c r="B72" s="51" t="s">
        <v>199</v>
      </c>
      <c r="C72" s="51" t="s">
        <v>302</v>
      </c>
      <c r="D72" s="52" t="s">
        <v>301</v>
      </c>
      <c r="E72" s="53"/>
      <c r="F72" s="51"/>
      <c r="G72" s="51"/>
      <c r="H72" s="51"/>
      <c r="I72" s="59"/>
    </row>
    <row r="73" spans="1:9" s="48" customFormat="1" ht="74.400000000000006" customHeight="1">
      <c r="A73" s="59">
        <f t="shared" ca="1" si="3"/>
        <v>59</v>
      </c>
      <c r="B73" s="51" t="s">
        <v>227</v>
      </c>
      <c r="C73" s="51" t="s">
        <v>304</v>
      </c>
      <c r="D73" s="53" t="s">
        <v>303</v>
      </c>
      <c r="E73" s="53"/>
      <c r="F73" s="51"/>
      <c r="G73" s="51"/>
      <c r="H73" s="51"/>
      <c r="I73" s="59"/>
    </row>
    <row r="74" spans="1:9" s="48" customFormat="1" ht="67.8" customHeight="1">
      <c r="A74" s="59">
        <f t="shared" ca="1" si="3"/>
        <v>60</v>
      </c>
      <c r="B74" s="51" t="s">
        <v>225</v>
      </c>
      <c r="C74" s="51" t="s">
        <v>307</v>
      </c>
      <c r="D74" s="53" t="s">
        <v>235</v>
      </c>
      <c r="E74" s="53"/>
      <c r="F74" s="51"/>
      <c r="G74" s="51"/>
      <c r="H74" s="51"/>
      <c r="I74" s="59"/>
    </row>
    <row r="75" spans="1:9" s="48" customFormat="1" ht="67.2" customHeight="1">
      <c r="A75" s="59">
        <f t="shared" ca="1" si="3"/>
        <v>61</v>
      </c>
      <c r="B75" s="51" t="s">
        <v>226</v>
      </c>
      <c r="C75" s="51" t="s">
        <v>308</v>
      </c>
      <c r="D75" s="53" t="s">
        <v>287</v>
      </c>
      <c r="E75" s="53"/>
      <c r="F75" s="51"/>
      <c r="G75" s="51"/>
      <c r="H75" s="51"/>
      <c r="I75" s="59"/>
    </row>
    <row r="76" spans="1:9" s="48" customFormat="1" ht="51.6" customHeight="1">
      <c r="A76" s="59">
        <f t="shared" ca="1" si="3"/>
        <v>62</v>
      </c>
      <c r="B76" s="51" t="s">
        <v>224</v>
      </c>
      <c r="C76" s="51" t="s">
        <v>309</v>
      </c>
      <c r="D76" s="52" t="s">
        <v>310</v>
      </c>
      <c r="E76" s="53"/>
      <c r="F76" s="51"/>
      <c r="G76" s="51"/>
      <c r="H76" s="51"/>
      <c r="I76" s="59"/>
    </row>
    <row r="77" spans="1:9" s="48" customFormat="1" ht="13.8">
      <c r="A77" s="163"/>
      <c r="B77" s="160" t="s">
        <v>188</v>
      </c>
      <c r="C77" s="161"/>
      <c r="D77" s="162"/>
      <c r="E77" s="63"/>
      <c r="F77" s="60"/>
      <c r="G77" s="60"/>
      <c r="H77" s="60"/>
      <c r="I77" s="63"/>
    </row>
    <row r="78" spans="1:9" s="48" customFormat="1" ht="51.6" customHeight="1">
      <c r="A78" s="59">
        <f ca="1">IF(OFFSET(A78,-1,0) ="",OFFSET(A78,-2,0)+1,OFFSET(A78,-1,0)+1 )</f>
        <v>63</v>
      </c>
      <c r="B78" s="51" t="s">
        <v>317</v>
      </c>
      <c r="C78" s="51" t="s">
        <v>318</v>
      </c>
      <c r="D78" s="52" t="s">
        <v>319</v>
      </c>
      <c r="E78" s="53"/>
      <c r="F78" s="51"/>
      <c r="G78" s="51"/>
      <c r="H78" s="51"/>
      <c r="I78" s="59"/>
    </row>
    <row r="79" spans="1:9" s="48" customFormat="1" ht="13.8">
      <c r="A79" s="163"/>
      <c r="B79" s="160" t="s">
        <v>172</v>
      </c>
      <c r="C79" s="161"/>
      <c r="D79" s="162"/>
      <c r="E79" s="63"/>
      <c r="F79" s="60"/>
      <c r="G79" s="60"/>
      <c r="H79" s="60"/>
      <c r="I79" s="63"/>
    </row>
    <row r="80" spans="1:9" s="48" customFormat="1" ht="53.4" customHeight="1">
      <c r="A80" s="59">
        <f t="shared" ca="1" si="3"/>
        <v>64</v>
      </c>
      <c r="B80" s="53" t="s">
        <v>190</v>
      </c>
      <c r="C80" s="51" t="s">
        <v>311</v>
      </c>
      <c r="D80" s="53" t="s">
        <v>313</v>
      </c>
      <c r="E80" s="53"/>
      <c r="F80" s="51"/>
      <c r="G80" s="51"/>
      <c r="H80" s="51"/>
      <c r="I80" s="59"/>
    </row>
    <row r="81" spans="1:9" s="48" customFormat="1" ht="47.4" customHeight="1">
      <c r="A81" s="59">
        <f t="shared" ca="1" si="3"/>
        <v>65</v>
      </c>
      <c r="B81" s="53" t="s">
        <v>191</v>
      </c>
      <c r="C81" s="51" t="s">
        <v>312</v>
      </c>
      <c r="D81" s="53" t="s">
        <v>314</v>
      </c>
      <c r="E81" s="53"/>
      <c r="F81" s="51"/>
      <c r="G81" s="51"/>
      <c r="H81" s="51"/>
      <c r="I81" s="59"/>
    </row>
    <row r="82" spans="1:9" s="48" customFormat="1" ht="52.8" customHeight="1">
      <c r="A82" s="59">
        <f t="shared" ca="1" si="3"/>
        <v>66</v>
      </c>
      <c r="B82" s="53" t="s">
        <v>315</v>
      </c>
      <c r="C82" s="51" t="s">
        <v>316</v>
      </c>
      <c r="D82" s="52" t="s">
        <v>320</v>
      </c>
      <c r="E82" s="53"/>
      <c r="F82" s="51"/>
      <c r="G82" s="51"/>
      <c r="H82" s="51"/>
      <c r="I82" s="59"/>
    </row>
    <row r="83" spans="1:9" s="48" customFormat="1" ht="51.6" customHeight="1">
      <c r="A83" s="59">
        <f t="shared" ca="1" si="3"/>
        <v>67</v>
      </c>
      <c r="B83" s="53" t="s">
        <v>192</v>
      </c>
      <c r="C83" s="51" t="s">
        <v>321</v>
      </c>
      <c r="D83" s="53" t="s">
        <v>322</v>
      </c>
      <c r="E83" s="53"/>
      <c r="F83" s="51"/>
      <c r="G83" s="51"/>
      <c r="H83" s="51"/>
      <c r="I83" s="59"/>
    </row>
    <row r="84" spans="1:9" s="48" customFormat="1" ht="45.6" customHeight="1">
      <c r="A84" s="59">
        <f t="shared" ca="1" si="3"/>
        <v>68</v>
      </c>
      <c r="B84" s="53" t="s">
        <v>193</v>
      </c>
      <c r="C84" s="51" t="s">
        <v>323</v>
      </c>
      <c r="D84" s="53" t="s">
        <v>322</v>
      </c>
      <c r="E84" s="53"/>
      <c r="F84" s="51"/>
      <c r="G84" s="51"/>
      <c r="H84" s="51"/>
      <c r="I84" s="59"/>
    </row>
    <row r="85" spans="1:9" s="48" customFormat="1" ht="51" customHeight="1">
      <c r="A85" s="59">
        <f t="shared" ca="1" si="3"/>
        <v>69</v>
      </c>
      <c r="B85" s="53" t="s">
        <v>194</v>
      </c>
      <c r="C85" s="51" t="s">
        <v>327</v>
      </c>
      <c r="D85" s="53" t="s">
        <v>330</v>
      </c>
      <c r="E85" s="53"/>
      <c r="F85" s="51"/>
      <c r="G85" s="51"/>
      <c r="H85" s="51"/>
      <c r="I85" s="59"/>
    </row>
    <row r="86" spans="1:9" s="48" customFormat="1" ht="67.8" customHeight="1">
      <c r="A86" s="59">
        <f t="shared" ca="1" si="3"/>
        <v>70</v>
      </c>
      <c r="B86" s="53" t="s">
        <v>195</v>
      </c>
      <c r="C86" s="51" t="s">
        <v>328</v>
      </c>
      <c r="D86" s="53" t="s">
        <v>329</v>
      </c>
      <c r="E86" s="53"/>
      <c r="F86" s="51"/>
      <c r="G86" s="51"/>
      <c r="H86" s="51"/>
      <c r="I86" s="164"/>
    </row>
    <row r="88" spans="1:9" ht="257.39999999999998" customHeight="1">
      <c r="B88" s="166"/>
      <c r="C88" s="165"/>
      <c r="D88" s="165"/>
    </row>
  </sheetData>
  <mergeCells count="16">
    <mergeCell ref="B70:D70"/>
    <mergeCell ref="F16:H16"/>
    <mergeCell ref="B18:D18"/>
    <mergeCell ref="B44:D44"/>
    <mergeCell ref="B56:D56"/>
    <mergeCell ref="B63:D63"/>
    <mergeCell ref="B19:D19"/>
    <mergeCell ref="A1:D1"/>
    <mergeCell ref="A2:D2"/>
    <mergeCell ref="E2:E3"/>
    <mergeCell ref="C3:D3"/>
    <mergeCell ref="B4:D4"/>
    <mergeCell ref="B5:D5"/>
    <mergeCell ref="B6:D6"/>
    <mergeCell ref="B7:D7"/>
    <mergeCell ref="B8:D8"/>
  </mergeCells>
  <dataValidations count="4">
    <dataValidation type="list" allowBlank="1" sqref="F19:H31 F33:H86" xr:uid="{40384C58-70EF-4F40-804D-B935D174E4DF}">
      <formula1>$A$11:$A$15</formula1>
    </dataValidation>
    <dataValidation type="list" allowBlank="1" showErrorMessage="1" sqref="F87:H113" xr:uid="{41ACC179-1FF4-4E3A-8220-4E1B2D364C27}">
      <formula1>#REF!</formula1>
      <formula2>0</formula2>
    </dataValidation>
    <dataValidation allowBlank="1" showInputMessage="1" showErrorMessage="1" sqref="F18:H18 F32:H32" xr:uid="{C8DF9634-1CC7-4133-8D0E-DDF5B9B09287}"/>
    <dataValidation showDropDown="1" showErrorMessage="1" sqref="F16:H17" xr:uid="{C194CD51-4B34-4987-A609-4B2D449F8168}"/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59"/>
  <sheetViews>
    <sheetView showGridLines="0" zoomScaleNormal="100" workbookViewId="0">
      <selection activeCell="I16" sqref="I16"/>
    </sheetView>
  </sheetViews>
  <sheetFormatPr defaultColWidth="9.109375" defaultRowHeight="13.8"/>
  <cols>
    <col min="1" max="1" width="4" style="72" customWidth="1"/>
    <col min="2" max="2" width="16.109375" style="73" customWidth="1"/>
    <col min="3" max="3" width="19" style="73" customWidth="1"/>
    <col min="4" max="4" width="20.44140625" style="73" customWidth="1"/>
    <col min="5" max="5" width="16.33203125" style="73" customWidth="1"/>
    <col min="6" max="6" width="19" style="73" customWidth="1"/>
    <col min="7" max="7" width="15" style="75" customWidth="1"/>
    <col min="8" max="8" width="23.5546875" style="75" customWidth="1"/>
    <col min="9" max="9" width="25.44140625" style="75" customWidth="1"/>
    <col min="10" max="10" width="21" style="75" customWidth="1"/>
    <col min="11" max="11" width="11.44140625" style="75" customWidth="1"/>
    <col min="12" max="12" width="17.33203125" style="75" customWidth="1"/>
    <col min="13" max="13" width="17.33203125" style="73" customWidth="1"/>
    <col min="14" max="14" width="14.109375" style="73" customWidth="1"/>
    <col min="15" max="15" width="18.44140625" style="73" customWidth="1"/>
    <col min="16" max="16384" width="9.109375" style="73"/>
  </cols>
  <sheetData>
    <row r="1" spans="1:12">
      <c r="G1" s="74" t="s">
        <v>86</v>
      </c>
    </row>
    <row r="2" spans="1:12" s="77" customFormat="1" ht="24.6">
      <c r="A2" s="76"/>
      <c r="C2" s="226" t="s">
        <v>87</v>
      </c>
      <c r="D2" s="226"/>
      <c r="E2" s="226"/>
      <c r="F2" s="226"/>
      <c r="G2" s="226"/>
      <c r="H2" s="78" t="s">
        <v>88</v>
      </c>
      <c r="I2" s="79"/>
      <c r="J2" s="79"/>
      <c r="K2" s="79"/>
      <c r="L2" s="79"/>
    </row>
    <row r="3" spans="1:12" s="77" customFormat="1" ht="22.8">
      <c r="A3" s="76"/>
      <c r="C3" s="227" t="s">
        <v>89</v>
      </c>
      <c r="D3" s="227"/>
      <c r="E3" s="149"/>
      <c r="F3" s="228" t="s">
        <v>90</v>
      </c>
      <c r="G3" s="228"/>
      <c r="H3" s="79"/>
      <c r="I3" s="79"/>
      <c r="J3" s="80"/>
      <c r="K3" s="79"/>
      <c r="L3" s="79"/>
    </row>
    <row r="4" spans="1:12">
      <c r="A4" s="76"/>
      <c r="D4" s="81"/>
      <c r="E4" s="81"/>
      <c r="H4" s="82"/>
    </row>
    <row r="5" spans="1:12" s="83" customFormat="1" ht="14.4">
      <c r="A5" s="76"/>
      <c r="D5" s="84"/>
      <c r="E5" s="84"/>
      <c r="G5" s="85"/>
      <c r="H5" s="86"/>
      <c r="I5" s="85"/>
      <c r="J5" s="85"/>
      <c r="K5" s="85"/>
      <c r="L5" s="85"/>
    </row>
    <row r="6" spans="1:12" ht="21.75" customHeight="1">
      <c r="B6" s="210" t="s">
        <v>91</v>
      </c>
      <c r="C6" s="210"/>
      <c r="D6" s="87"/>
      <c r="E6" s="87"/>
      <c r="F6" s="87"/>
      <c r="G6" s="88"/>
      <c r="H6" s="88"/>
    </row>
    <row r="7" spans="1:12">
      <c r="B7" s="89" t="s">
        <v>92</v>
      </c>
      <c r="C7" s="90"/>
      <c r="D7" s="90"/>
      <c r="E7" s="90"/>
      <c r="F7" s="90"/>
      <c r="G7" s="91"/>
    </row>
    <row r="8" spans="1:12">
      <c r="A8" s="92" t="s">
        <v>48</v>
      </c>
      <c r="B8" s="152" t="s">
        <v>93</v>
      </c>
      <c r="C8" s="152" t="s">
        <v>94</v>
      </c>
      <c r="D8" s="152" t="s">
        <v>95</v>
      </c>
      <c r="E8" s="152" t="s">
        <v>96</v>
      </c>
      <c r="F8" s="152" t="s">
        <v>97</v>
      </c>
      <c r="G8" s="152" t="s">
        <v>98</v>
      </c>
      <c r="H8" s="152" t="s">
        <v>99</v>
      </c>
      <c r="I8" s="151" t="s">
        <v>100</v>
      </c>
      <c r="L8" s="73"/>
    </row>
    <row r="9" spans="1:12" s="118" customFormat="1" ht="14.4">
      <c r="A9" s="114"/>
      <c r="B9" s="115" t="s">
        <v>101</v>
      </c>
      <c r="C9" s="115" t="s">
        <v>102</v>
      </c>
      <c r="D9" s="115" t="s">
        <v>103</v>
      </c>
      <c r="E9" s="115" t="s">
        <v>104</v>
      </c>
      <c r="F9" s="115" t="s">
        <v>105</v>
      </c>
      <c r="G9" s="115" t="s">
        <v>106</v>
      </c>
      <c r="H9" s="115" t="s">
        <v>107</v>
      </c>
      <c r="I9" s="116"/>
      <c r="J9" s="117"/>
      <c r="K9" s="117"/>
    </row>
    <row r="10" spans="1:12">
      <c r="A10" s="93">
        <v>1</v>
      </c>
      <c r="B10" s="94" t="s">
        <v>56</v>
      </c>
      <c r="C10" s="94" t="s">
        <v>108</v>
      </c>
      <c r="D10" s="94" t="s">
        <v>109</v>
      </c>
      <c r="E10" s="94" t="s">
        <v>110</v>
      </c>
      <c r="F10" s="94" t="s">
        <v>111</v>
      </c>
      <c r="G10" s="94" t="s">
        <v>112</v>
      </c>
      <c r="H10" s="94" t="s">
        <v>112</v>
      </c>
      <c r="I10" s="95"/>
      <c r="L10" s="73"/>
    </row>
    <row r="11" spans="1:12" ht="20.25" customHeight="1">
      <c r="A11" s="93">
        <v>2</v>
      </c>
      <c r="B11" s="94" t="s">
        <v>57</v>
      </c>
      <c r="C11" s="94" t="s">
        <v>113</v>
      </c>
      <c r="D11" s="94" t="s">
        <v>114</v>
      </c>
      <c r="E11" s="94" t="s">
        <v>115</v>
      </c>
      <c r="F11" s="94" t="s">
        <v>111</v>
      </c>
      <c r="G11" s="94" t="s">
        <v>112</v>
      </c>
      <c r="H11" s="94" t="s">
        <v>116</v>
      </c>
      <c r="I11" s="95" t="s">
        <v>117</v>
      </c>
      <c r="L11" s="73"/>
    </row>
    <row r="12" spans="1:12" ht="15" customHeight="1">
      <c r="B12" s="96"/>
      <c r="C12" s="90"/>
      <c r="D12" s="90"/>
      <c r="E12" s="90"/>
      <c r="F12" s="90"/>
      <c r="G12" s="91"/>
    </row>
    <row r="13" spans="1:12" ht="21.75" customHeight="1">
      <c r="B13" s="210" t="s">
        <v>118</v>
      </c>
      <c r="C13" s="210"/>
      <c r="D13" s="210"/>
      <c r="E13" s="87"/>
      <c r="F13" s="87"/>
      <c r="G13" s="88"/>
      <c r="H13" s="88"/>
    </row>
    <row r="14" spans="1:12">
      <c r="B14" s="89" t="s">
        <v>119</v>
      </c>
      <c r="C14" s="90"/>
      <c r="D14" s="90"/>
      <c r="E14" s="90"/>
      <c r="F14" s="90"/>
      <c r="G14" s="91"/>
    </row>
    <row r="15" spans="1:12" ht="31.5" customHeight="1">
      <c r="A15" s="92" t="s">
        <v>48</v>
      </c>
      <c r="B15" s="152" t="s">
        <v>120</v>
      </c>
      <c r="C15" s="152" t="s">
        <v>31</v>
      </c>
      <c r="D15" s="152" t="s">
        <v>33</v>
      </c>
      <c r="E15" s="152" t="s">
        <v>116</v>
      </c>
      <c r="F15" s="152" t="s">
        <v>35</v>
      </c>
      <c r="G15" s="152" t="s">
        <v>121</v>
      </c>
      <c r="L15" s="73"/>
    </row>
    <row r="16" spans="1:12" s="118" customFormat="1" ht="52.8">
      <c r="A16" s="114"/>
      <c r="B16" s="115" t="s">
        <v>101</v>
      </c>
      <c r="C16" s="119" t="s">
        <v>122</v>
      </c>
      <c r="D16" s="119" t="s">
        <v>123</v>
      </c>
      <c r="E16" s="119" t="s">
        <v>124</v>
      </c>
      <c r="F16" s="119" t="s">
        <v>125</v>
      </c>
      <c r="G16" s="119" t="s">
        <v>126</v>
      </c>
      <c r="H16" s="117"/>
      <c r="I16" s="117"/>
      <c r="J16" s="117"/>
      <c r="K16" s="117"/>
    </row>
    <row r="17" spans="1:12">
      <c r="A17" s="93">
        <v>1</v>
      </c>
      <c r="B17" s="94" t="s">
        <v>56</v>
      </c>
      <c r="C17" s="97" t="e">
        <f>#REF!</f>
        <v>#REF!</v>
      </c>
      <c r="D17" s="97" t="e">
        <f>#REF!</f>
        <v>#REF!</v>
      </c>
      <c r="E17" s="97" t="e">
        <f>#REF!</f>
        <v>#REF!</v>
      </c>
      <c r="F17" s="97" t="e">
        <f>#REF!</f>
        <v>#REF!</v>
      </c>
      <c r="G17" s="97" t="e">
        <f>#REF!</f>
        <v>#REF!</v>
      </c>
      <c r="L17" s="73"/>
    </row>
    <row r="18" spans="1:12" ht="20.25" customHeight="1">
      <c r="A18" s="93">
        <v>2</v>
      </c>
      <c r="B18" s="94" t="s">
        <v>72</v>
      </c>
      <c r="C18" s="97" t="e">
        <f>SUM(C17:C17)</f>
        <v>#REF!</v>
      </c>
      <c r="D18" s="97" t="e">
        <f>SUM(D17:D17)</f>
        <v>#REF!</v>
      </c>
      <c r="E18" s="97" t="e">
        <f>SUM(E17:E17)</f>
        <v>#REF!</v>
      </c>
      <c r="F18" s="97" t="e">
        <f>SUM(F17:F17)</f>
        <v>#REF!</v>
      </c>
      <c r="G18" s="97" t="e">
        <f>SUM(G17:G17)</f>
        <v>#REF!</v>
      </c>
      <c r="L18" s="73"/>
    </row>
    <row r="19" spans="1:12" ht="20.25" customHeight="1">
      <c r="A19" s="99"/>
      <c r="B19" s="100"/>
      <c r="C19" s="113" t="s">
        <v>127</v>
      </c>
      <c r="D19" s="112" t="e">
        <f>SUM(C18,D18,G18)/SUM(C18:G18)</f>
        <v>#REF!</v>
      </c>
      <c r="E19" s="101"/>
      <c r="F19" s="101"/>
      <c r="G19" s="101"/>
      <c r="L19" s="73"/>
    </row>
    <row r="20" spans="1:12">
      <c r="B20" s="96"/>
      <c r="C20" s="90"/>
      <c r="D20" s="90"/>
      <c r="E20" s="90"/>
      <c r="F20" s="90"/>
      <c r="G20" s="91"/>
    </row>
    <row r="21" spans="1:12" ht="21.75" customHeight="1">
      <c r="B21" s="210" t="s">
        <v>128</v>
      </c>
      <c r="C21" s="210"/>
      <c r="D21" s="210"/>
      <c r="E21" s="87"/>
      <c r="F21" s="87"/>
      <c r="G21" s="88"/>
      <c r="H21" s="88"/>
    </row>
    <row r="22" spans="1:12" ht="21.75" customHeight="1">
      <c r="B22" s="89" t="s">
        <v>129</v>
      </c>
      <c r="C22" s="150"/>
      <c r="D22" s="150"/>
      <c r="E22" s="87"/>
      <c r="F22" s="87"/>
      <c r="G22" s="88"/>
      <c r="H22" s="88"/>
    </row>
    <row r="23" spans="1:12" ht="14.4">
      <c r="B23" s="98" t="s">
        <v>130</v>
      </c>
      <c r="C23" s="90"/>
      <c r="D23" s="90"/>
      <c r="E23" s="90"/>
      <c r="F23" s="90"/>
      <c r="G23" s="91"/>
    </row>
    <row r="24" spans="1:12" ht="18.75" customHeight="1">
      <c r="A24" s="92" t="s">
        <v>48</v>
      </c>
      <c r="B24" s="152" t="s">
        <v>131</v>
      </c>
      <c r="C24" s="152" t="s">
        <v>132</v>
      </c>
      <c r="D24" s="152" t="s">
        <v>133</v>
      </c>
      <c r="E24" s="152" t="s">
        <v>134</v>
      </c>
      <c r="F24" s="152" t="s">
        <v>135</v>
      </c>
      <c r="G24" s="229" t="s">
        <v>83</v>
      </c>
      <c r="H24" s="230"/>
    </row>
    <row r="25" spans="1:12">
      <c r="A25" s="93">
        <v>1</v>
      </c>
      <c r="B25" s="94" t="s">
        <v>136</v>
      </c>
      <c r="C25" s="97" t="e">
        <f>COUNTIFS(#REF!, "*Critical*",#REF!,"*Open*")</f>
        <v>#REF!</v>
      </c>
      <c r="D25" s="97" t="e">
        <f>COUNTIFS(#REF!, "*Critical*",#REF!,"*Resolved*")</f>
        <v>#REF!</v>
      </c>
      <c r="E25" s="97" t="e">
        <f>COUNTIFS(#REF!, "*Critical*",#REF!,"*Reopened*")</f>
        <v>#REF!</v>
      </c>
      <c r="F25" s="97" t="e">
        <f>COUNTIFS(#REF!, "*Critical*",#REF!,"*Closed*") + COUNTIFS(#REF!, "*Critical*",#REF!,"*Ready for client test*")</f>
        <v>#REF!</v>
      </c>
      <c r="G25" s="221"/>
      <c r="H25" s="222"/>
    </row>
    <row r="26" spans="1:12" ht="20.25" customHeight="1">
      <c r="A26" s="93">
        <v>2</v>
      </c>
      <c r="B26" s="94" t="s">
        <v>137</v>
      </c>
      <c r="C26" s="97" t="e">
        <f>COUNTIFS(#REF!, "*Major*",#REF!,"*Open*")</f>
        <v>#REF!</v>
      </c>
      <c r="D26" s="97" t="e">
        <f>COUNTIFS(#REF!, "*Major*",#REF!,"*Resolved*")</f>
        <v>#REF!</v>
      </c>
      <c r="E26" s="97" t="e">
        <f>COUNTIFS(#REF!, "*Major*",#REF!,"*Reopened*")</f>
        <v>#REF!</v>
      </c>
      <c r="F26" s="97" t="e">
        <f>COUNTIFS(#REF!, "*Major*",#REF!,"*Closed*") + COUNTIFS(#REF!, "*Major*",#REF!,"*Ready for client test*")</f>
        <v>#REF!</v>
      </c>
      <c r="G26" s="221"/>
      <c r="H26" s="222"/>
    </row>
    <row r="27" spans="1:12" ht="20.25" customHeight="1">
      <c r="A27" s="93">
        <v>3</v>
      </c>
      <c r="B27" s="94" t="s">
        <v>138</v>
      </c>
      <c r="C27" s="97" t="e">
        <f>COUNTIFS(#REF!, "*Normal*",#REF!,"*Open*")</f>
        <v>#REF!</v>
      </c>
      <c r="D27" s="97" t="e">
        <f>COUNTIFS(#REF!, "*Normal*",#REF!,"*Resolved*")</f>
        <v>#REF!</v>
      </c>
      <c r="E27" s="97" t="e">
        <f>COUNTIFS(#REF!, "*Normal*",#REF!,"*Reopened*")</f>
        <v>#REF!</v>
      </c>
      <c r="F27" s="97" t="e">
        <f>COUNTIFS(#REF!, "*Normal*",#REF!,"*Closed*") + COUNTIFS(#REF!, "*Normal*",#REF!,"*Ready for client test*")</f>
        <v>#REF!</v>
      </c>
      <c r="G27" s="221"/>
      <c r="H27" s="222"/>
    </row>
    <row r="28" spans="1:12" ht="20.25" customHeight="1">
      <c r="A28" s="93">
        <v>4</v>
      </c>
      <c r="B28" s="94" t="s">
        <v>139</v>
      </c>
      <c r="C28" s="97" t="e">
        <f>COUNTIFS(#REF!, "*Minor*",#REF!,"*Open*")</f>
        <v>#REF!</v>
      </c>
      <c r="D28" s="97" t="e">
        <f>COUNTIFS(#REF!, "*Minor*",#REF!,"*Resolved*")</f>
        <v>#REF!</v>
      </c>
      <c r="E28" s="97" t="e">
        <f>COUNTIFS(#REF!, "*Minor*",#REF!,"*Reopened*")</f>
        <v>#REF!</v>
      </c>
      <c r="F28" s="97" t="e">
        <f>COUNTIFS(#REF!, "*Minor*",#REF!,"*Closed*") + COUNTIFS(#REF!, "*Minor*",#REF!,"*Ready for client test*")</f>
        <v>#REF!</v>
      </c>
      <c r="G28" s="221"/>
      <c r="H28" s="222"/>
    </row>
    <row r="29" spans="1:12" ht="20.25" customHeight="1">
      <c r="A29" s="93"/>
      <c r="B29" s="92" t="s">
        <v>72</v>
      </c>
      <c r="C29" s="92" t="e">
        <f>SUM(C25:C28)</f>
        <v>#REF!</v>
      </c>
      <c r="D29" s="92">
        <v>0</v>
      </c>
      <c r="E29" s="92">
        <v>0</v>
      </c>
      <c r="F29" s="92" t="e">
        <f>SUM(F25:F28)</f>
        <v>#REF!</v>
      </c>
      <c r="G29" s="221"/>
      <c r="H29" s="222"/>
    </row>
    <row r="30" spans="1:12" ht="20.25" customHeight="1">
      <c r="A30" s="99"/>
      <c r="B30" s="100"/>
      <c r="C30" s="101"/>
      <c r="D30" s="101"/>
      <c r="E30" s="101"/>
      <c r="F30" s="101"/>
      <c r="G30" s="101"/>
      <c r="H30" s="101"/>
    </row>
    <row r="31" spans="1:12" ht="14.4">
      <c r="B31" s="98" t="s">
        <v>140</v>
      </c>
      <c r="C31" s="90"/>
      <c r="D31" s="90"/>
      <c r="E31" s="90"/>
      <c r="F31" s="90"/>
      <c r="G31" s="91"/>
    </row>
    <row r="32" spans="1:12" ht="18.75" customHeight="1">
      <c r="A32" s="92" t="s">
        <v>48</v>
      </c>
      <c r="B32" s="152" t="s">
        <v>141</v>
      </c>
      <c r="C32" s="152" t="s">
        <v>142</v>
      </c>
      <c r="D32" s="152" t="s">
        <v>143</v>
      </c>
      <c r="E32" s="152" t="s">
        <v>97</v>
      </c>
      <c r="F32" s="215" t="s">
        <v>100</v>
      </c>
      <c r="G32" s="217"/>
    </row>
    <row r="33" spans="1:12" s="118" customFormat="1" ht="14.4">
      <c r="A33" s="114"/>
      <c r="B33" s="115" t="s">
        <v>144</v>
      </c>
      <c r="C33" s="119" t="s">
        <v>145</v>
      </c>
      <c r="D33" s="119" t="s">
        <v>146</v>
      </c>
      <c r="E33" s="119" t="s">
        <v>105</v>
      </c>
      <c r="F33" s="224"/>
      <c r="G33" s="225"/>
      <c r="H33" s="117"/>
      <c r="I33" s="117"/>
      <c r="J33" s="117"/>
      <c r="K33" s="117"/>
      <c r="L33" s="117"/>
    </row>
    <row r="34" spans="1:12">
      <c r="A34" s="93">
        <v>1</v>
      </c>
      <c r="B34" s="94" t="s">
        <v>85</v>
      </c>
      <c r="C34" s="97" t="s">
        <v>147</v>
      </c>
      <c r="D34" s="97" t="s">
        <v>139</v>
      </c>
      <c r="E34" s="97" t="s">
        <v>111</v>
      </c>
      <c r="F34" s="221"/>
      <c r="G34" s="222"/>
    </row>
    <row r="35" spans="1:12" ht="20.25" customHeight="1">
      <c r="A35" s="93">
        <v>2</v>
      </c>
      <c r="B35" s="94" t="s">
        <v>84</v>
      </c>
      <c r="C35" s="97" t="s">
        <v>148</v>
      </c>
      <c r="D35" s="97" t="s">
        <v>139</v>
      </c>
      <c r="E35" s="97" t="s">
        <v>111</v>
      </c>
      <c r="F35" s="221"/>
      <c r="G35" s="222"/>
    </row>
    <row r="36" spans="1:12" ht="20.25" customHeight="1">
      <c r="A36" s="99"/>
      <c r="B36" s="100"/>
      <c r="C36" s="101"/>
      <c r="D36" s="101"/>
      <c r="E36" s="101"/>
      <c r="F36" s="101"/>
      <c r="G36" s="101"/>
      <c r="H36" s="101"/>
    </row>
    <row r="37" spans="1:12" ht="21.75" customHeight="1">
      <c r="B37" s="210" t="s">
        <v>149</v>
      </c>
      <c r="C37" s="210"/>
      <c r="D37" s="87"/>
      <c r="E37" s="87"/>
      <c r="F37" s="87"/>
      <c r="G37" s="88"/>
      <c r="H37" s="88"/>
    </row>
    <row r="38" spans="1:12">
      <c r="B38" s="89" t="s">
        <v>150</v>
      </c>
      <c r="C38" s="90"/>
      <c r="D38" s="90"/>
      <c r="E38" s="90"/>
      <c r="F38" s="90"/>
      <c r="G38" s="91"/>
    </row>
    <row r="39" spans="1:12" ht="18.75" customHeight="1">
      <c r="A39" s="92" t="s">
        <v>48</v>
      </c>
      <c r="B39" s="152" t="s">
        <v>52</v>
      </c>
      <c r="C39" s="223" t="s">
        <v>151</v>
      </c>
      <c r="D39" s="223"/>
      <c r="E39" s="223" t="s">
        <v>152</v>
      </c>
      <c r="F39" s="223"/>
      <c r="G39" s="223"/>
      <c r="H39" s="92" t="s">
        <v>153</v>
      </c>
    </row>
    <row r="40" spans="1:12" ht="34.5" customHeight="1">
      <c r="A40" s="93">
        <v>1</v>
      </c>
      <c r="B40" s="153" t="s">
        <v>154</v>
      </c>
      <c r="C40" s="220" t="s">
        <v>155</v>
      </c>
      <c r="D40" s="220"/>
      <c r="E40" s="220" t="s">
        <v>156</v>
      </c>
      <c r="F40" s="220"/>
      <c r="G40" s="220"/>
      <c r="H40" s="102"/>
    </row>
    <row r="41" spans="1:12" ht="34.5" customHeight="1">
      <c r="A41" s="93">
        <v>2</v>
      </c>
      <c r="B41" s="153" t="s">
        <v>154</v>
      </c>
      <c r="C41" s="220" t="s">
        <v>155</v>
      </c>
      <c r="D41" s="220"/>
      <c r="E41" s="220" t="s">
        <v>156</v>
      </c>
      <c r="F41" s="220"/>
      <c r="G41" s="220"/>
      <c r="H41" s="102"/>
    </row>
    <row r="42" spans="1:12" ht="34.5" customHeight="1">
      <c r="A42" s="93">
        <v>3</v>
      </c>
      <c r="B42" s="153" t="s">
        <v>154</v>
      </c>
      <c r="C42" s="220" t="s">
        <v>155</v>
      </c>
      <c r="D42" s="220"/>
      <c r="E42" s="220" t="s">
        <v>156</v>
      </c>
      <c r="F42" s="220"/>
      <c r="G42" s="220"/>
      <c r="H42" s="102"/>
    </row>
    <row r="43" spans="1:12">
      <c r="B43" s="103"/>
      <c r="C43" s="103"/>
      <c r="D43" s="103"/>
      <c r="E43" s="104"/>
      <c r="F43" s="90"/>
      <c r="G43" s="91"/>
    </row>
    <row r="44" spans="1:12" ht="21.75" customHeight="1">
      <c r="B44" s="210" t="s">
        <v>157</v>
      </c>
      <c r="C44" s="210"/>
      <c r="D44" s="87"/>
      <c r="E44" s="87"/>
      <c r="F44" s="87"/>
      <c r="G44" s="88"/>
      <c r="H44" s="88"/>
    </row>
    <row r="45" spans="1:12">
      <c r="B45" s="89" t="s">
        <v>158</v>
      </c>
      <c r="C45" s="103"/>
      <c r="D45" s="103"/>
      <c r="E45" s="104"/>
      <c r="F45" s="90"/>
      <c r="G45" s="91"/>
    </row>
    <row r="46" spans="1:12" s="106" customFormat="1" ht="21" customHeight="1">
      <c r="A46" s="211" t="s">
        <v>48</v>
      </c>
      <c r="B46" s="213" t="s">
        <v>159</v>
      </c>
      <c r="C46" s="215" t="s">
        <v>160</v>
      </c>
      <c r="D46" s="216"/>
      <c r="E46" s="216"/>
      <c r="F46" s="217"/>
      <c r="G46" s="218" t="s">
        <v>127</v>
      </c>
      <c r="H46" s="218" t="s">
        <v>159</v>
      </c>
      <c r="I46" s="208" t="s">
        <v>161</v>
      </c>
      <c r="J46" s="105"/>
      <c r="K46" s="105"/>
      <c r="L46" s="105"/>
    </row>
    <row r="47" spans="1:12">
      <c r="A47" s="212"/>
      <c r="B47" s="214"/>
      <c r="C47" s="107" t="s">
        <v>136</v>
      </c>
      <c r="D47" s="107" t="s">
        <v>137</v>
      </c>
      <c r="E47" s="108" t="s">
        <v>138</v>
      </c>
      <c r="F47" s="108" t="s">
        <v>139</v>
      </c>
      <c r="G47" s="219"/>
      <c r="H47" s="219"/>
      <c r="I47" s="209"/>
    </row>
    <row r="48" spans="1:12" ht="39.6">
      <c r="A48" s="212"/>
      <c r="B48" s="214"/>
      <c r="C48" s="121" t="s">
        <v>162</v>
      </c>
      <c r="D48" s="121" t="s">
        <v>163</v>
      </c>
      <c r="E48" s="121" t="s">
        <v>164</v>
      </c>
      <c r="F48" s="121" t="s">
        <v>165</v>
      </c>
      <c r="G48" s="120" t="s">
        <v>166</v>
      </c>
      <c r="H48" s="120" t="s">
        <v>167</v>
      </c>
      <c r="I48" s="120" t="s">
        <v>167</v>
      </c>
    </row>
    <row r="49" spans="1:9" ht="39.6">
      <c r="A49" s="93">
        <v>1</v>
      </c>
      <c r="B49" s="114" t="s">
        <v>168</v>
      </c>
      <c r="C49" s="121" t="s">
        <v>162</v>
      </c>
      <c r="D49" s="121" t="s">
        <v>163</v>
      </c>
      <c r="E49" s="121" t="s">
        <v>164</v>
      </c>
      <c r="F49" s="121" t="s">
        <v>165</v>
      </c>
      <c r="G49" s="109" t="s">
        <v>166</v>
      </c>
      <c r="H49" s="109" t="s">
        <v>167</v>
      </c>
      <c r="I49" s="109" t="s">
        <v>167</v>
      </c>
    </row>
    <row r="50" spans="1:9">
      <c r="A50" s="93">
        <v>2</v>
      </c>
      <c r="B50" s="93" t="s">
        <v>55</v>
      </c>
      <c r="C50" s="109">
        <v>0</v>
      </c>
      <c r="D50" s="109">
        <v>0</v>
      </c>
      <c r="E50" s="109">
        <v>0</v>
      </c>
      <c r="F50" s="109" t="e">
        <f>SUM(C29:E29)</f>
        <v>#REF!</v>
      </c>
      <c r="G50" s="122" t="e">
        <f>D19</f>
        <v>#REF!</v>
      </c>
      <c r="H50" s="109" t="s">
        <v>167</v>
      </c>
      <c r="I50" s="109" t="s">
        <v>167</v>
      </c>
    </row>
    <row r="51" spans="1:9" ht="18.75" customHeight="1">
      <c r="B51" s="110"/>
    </row>
    <row r="52" spans="1:9">
      <c r="B52" s="111"/>
    </row>
    <row r="53" spans="1:9">
      <c r="B53" s="111"/>
    </row>
    <row r="54" spans="1:9">
      <c r="B54" s="111"/>
    </row>
    <row r="55" spans="1:9">
      <c r="B55" s="111"/>
    </row>
    <row r="56" spans="1:9">
      <c r="B56" s="111"/>
    </row>
    <row r="57" spans="1:9">
      <c r="B57" s="111"/>
    </row>
    <row r="58" spans="1:9">
      <c r="B58" s="111"/>
    </row>
    <row r="59" spans="1:9">
      <c r="B59" s="111"/>
    </row>
  </sheetData>
  <mergeCells count="32">
    <mergeCell ref="G29:H29"/>
    <mergeCell ref="C2:G2"/>
    <mergeCell ref="C3:D3"/>
    <mergeCell ref="F3:G3"/>
    <mergeCell ref="B6:C6"/>
    <mergeCell ref="B13:D13"/>
    <mergeCell ref="B21:D21"/>
    <mergeCell ref="G24:H24"/>
    <mergeCell ref="G25:H25"/>
    <mergeCell ref="G26:H26"/>
    <mergeCell ref="G27:H27"/>
    <mergeCell ref="G28:H28"/>
    <mergeCell ref="F32:G32"/>
    <mergeCell ref="F34:G34"/>
    <mergeCell ref="F35:G35"/>
    <mergeCell ref="B37:C37"/>
    <mergeCell ref="C39:D39"/>
    <mergeCell ref="E39:G39"/>
    <mergeCell ref="F33:G33"/>
    <mergeCell ref="C40:D40"/>
    <mergeCell ref="E40:G40"/>
    <mergeCell ref="C41:D41"/>
    <mergeCell ref="E41:G41"/>
    <mergeCell ref="C42:D42"/>
    <mergeCell ref="E42:G42"/>
    <mergeCell ref="I46:I47"/>
    <mergeCell ref="B44:C44"/>
    <mergeCell ref="A46:A48"/>
    <mergeCell ref="B46:B48"/>
    <mergeCell ref="C46:F46"/>
    <mergeCell ref="G46:G47"/>
    <mergeCell ref="H46:H47"/>
  </mergeCells>
  <conditionalFormatting sqref="H4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9:I5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9:I50" xr:uid="{00000000-0002-0000-07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AddAddress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kim anh</cp:lastModifiedBy>
  <cp:revision/>
  <dcterms:created xsi:type="dcterms:W3CDTF">2016-08-15T09:08:57Z</dcterms:created>
  <dcterms:modified xsi:type="dcterms:W3CDTF">2022-10-30T04:10:53Z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