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gitonl\NashTechHW\"/>
    </mc:Choice>
  </mc:AlternateContent>
  <xr:revisionPtr revIDLastSave="0" documentId="13_ncr:1_{EA00A63F-143D-4F51-B112-3848146FAA90}" xr6:coauthVersionLast="47" xr6:coauthVersionMax="47" xr10:uidLastSave="{00000000-0000-0000-0000-000000000000}"/>
  <bookViews>
    <workbookView xWindow="1632" yWindow="144" windowWidth="21288" windowHeight="12636" tabRatio="840" activeTab="4" xr2:uid="{00000000-000D-0000-FFFF-FFFF00000000}"/>
  </bookViews>
  <sheets>
    <sheet name="Record of Change" sheetId="4" r:id="rId1"/>
    <sheet name="Instruction" sheetId="5" r:id="rId2"/>
    <sheet name="Cover" sheetId="6" r:id="rId3"/>
    <sheet name="Common checklist" sheetId="7" r:id="rId4"/>
    <sheet name="User Story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28" i="10" l="1"/>
  <c r="F27" i="10"/>
  <c r="F26" i="10"/>
  <c r="F25" i="10"/>
  <c r="E28" i="10"/>
  <c r="E27" i="10"/>
  <c r="E26" i="10"/>
  <c r="E25" i="10"/>
  <c r="D28" i="10"/>
  <c r="D27" i="10"/>
  <c r="D26" i="10"/>
  <c r="D25" i="10"/>
  <c r="C28" i="10" l="1"/>
  <c r="C27" i="10"/>
  <c r="C26" i="10"/>
  <c r="C25" i="10"/>
  <c r="C29" i="10" l="1"/>
  <c r="F50" i="10" s="1"/>
  <c r="C11" i="8"/>
  <c r="B11" i="8"/>
  <c r="D11" i="8"/>
  <c r="C17" i="10" s="1"/>
  <c r="F29" i="10"/>
  <c r="D15" i="8"/>
  <c r="G17" i="10" s="1"/>
  <c r="G18" i="10" s="1"/>
  <c r="C15" i="8"/>
  <c r="B15" i="8"/>
  <c r="C18" i="10" l="1"/>
  <c r="A21" i="8"/>
  <c r="A22" i="8" s="1"/>
  <c r="A24" i="8" s="1"/>
  <c r="A25" i="8" s="1"/>
  <c r="A26" i="8" s="1"/>
  <c r="A27" i="8" s="1"/>
  <c r="A29" i="8" s="1"/>
  <c r="A30" i="8" s="1"/>
  <c r="A31" i="8" s="1"/>
  <c r="A32" i="8" s="1"/>
  <c r="A33" i="8" s="1"/>
  <c r="A34" i="8" s="1"/>
  <c r="A35" i="8" s="1"/>
  <c r="A36" i="8" s="1"/>
  <c r="A37" i="8" s="1"/>
  <c r="A38" i="8" s="1"/>
  <c r="D14" i="8"/>
  <c r="E17" i="10" s="1"/>
  <c r="E18" i="10" s="1"/>
  <c r="C14" i="8"/>
  <c r="B14" i="8"/>
  <c r="D13" i="8"/>
  <c r="C13" i="8"/>
  <c r="B13" i="8"/>
  <c r="D12" i="8"/>
  <c r="D17" i="10" s="1"/>
  <c r="D18" i="10" s="1"/>
  <c r="C12" i="8"/>
  <c r="B12" i="8"/>
  <c r="D9" i="8"/>
  <c r="C9" i="8"/>
  <c r="B9" i="8"/>
  <c r="A39" i="8" l="1"/>
  <c r="B10" i="8"/>
  <c r="D10" i="8"/>
  <c r="F17" i="10"/>
  <c r="F18" i="10" s="1"/>
  <c r="D19" i="10" s="1"/>
  <c r="G50" i="10" s="1"/>
  <c r="C10" i="8"/>
  <c r="A40" i="8" l="1"/>
  <c r="A42" i="8"/>
  <c r="A43" i="8" s="1"/>
  <c r="A44" i="8" s="1"/>
  <c r="A45" i="8" s="1"/>
  <c r="A46" i="8" s="1"/>
  <c r="A47" i="8" s="1"/>
  <c r="A48" i="8" s="1"/>
  <c r="A49" i="8" s="1"/>
  <c r="A50" i="8" s="1"/>
  <c r="A51" i="8" s="1"/>
  <c r="A52" i="8" s="1"/>
  <c r="A53"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0" authorId="1" shapeId="0" xr:uid="{00000000-0006-0000-0400-000004000000}">
      <text>
        <r>
          <rPr>
            <b/>
            <sz val="9"/>
            <color indexed="81"/>
            <rFont val="Tahoma"/>
            <family val="2"/>
          </rPr>
          <t>Nguyen Dao Thi Binh:</t>
        </r>
        <r>
          <rPr>
            <sz val="9"/>
            <color indexed="81"/>
            <rFont val="Tahoma"/>
            <family val="2"/>
          </rPr>
          <t xml:space="preserve">
Bug ID: 13050</t>
        </r>
      </text>
    </comment>
    <comment ref="F38" authorId="1" shapeId="0" xr:uid="{E9B3C8CF-FF68-4167-99C5-EBA4F342CFAE}">
      <text>
        <r>
          <rPr>
            <b/>
            <sz val="9"/>
            <color indexed="81"/>
            <rFont val="Tahoma"/>
            <family val="2"/>
          </rPr>
          <t>Nguyen Dao Thi Binh:</t>
        </r>
        <r>
          <rPr>
            <sz val="9"/>
            <color indexed="81"/>
            <rFont val="Tahoma"/>
            <family val="2"/>
          </rPr>
          <t xml:space="preserve">
Bug ID: 13057</t>
        </r>
      </text>
    </comment>
    <comment ref="F40" authorId="1" shapeId="0" xr:uid="{00000000-0006-0000-0400-000005000000}">
      <text>
        <r>
          <rPr>
            <b/>
            <sz val="9"/>
            <color indexed="81"/>
            <rFont val="Tahoma"/>
            <family val="2"/>
          </rPr>
          <t>Nguyen Dao Thi Binh:</t>
        </r>
        <r>
          <rPr>
            <sz val="9"/>
            <color indexed="81"/>
            <rFont val="Tahoma"/>
            <family val="2"/>
          </rPr>
          <t xml:space="preserve">
Bug ID: 13057</t>
        </r>
      </text>
    </comment>
  </commentList>
</comments>
</file>

<file path=xl/sharedStrings.xml><?xml version="1.0" encoding="utf-8"?>
<sst xmlns="http://schemas.openxmlformats.org/spreadsheetml/2006/main" count="363" uniqueCount="281">
  <si>
    <r>
      <t xml:space="preserve">Security Classification: </t>
    </r>
    <r>
      <rPr>
        <b/>
        <sz val="11"/>
        <rFont val="Cambria"/>
        <family val="2"/>
        <scheme val="major"/>
      </rPr>
      <t>Confidential</t>
    </r>
  </si>
  <si>
    <t>Document History</t>
  </si>
  <si>
    <t>Document Location</t>
  </si>
  <si>
    <t>File Name</t>
  </si>
  <si>
    <t>Location</t>
  </si>
  <si>
    <t>Process Asset Library</t>
  </si>
  <si>
    <t>Document Version History</t>
  </si>
  <si>
    <t>Version</t>
  </si>
  <si>
    <t>Effective Date</t>
  </si>
  <si>
    <t>Author</t>
  </si>
  <si>
    <t>Details</t>
  </si>
  <si>
    <t>Reviewer</t>
  </si>
  <si>
    <t>Approvers</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</si>
  <si>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</si>
  <si>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</si>
  <si>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</si>
  <si>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</si>
  <si>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</si>
  <si>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</si>
  <si>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</si>
  <si>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</si>
  <si>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</si>
  <si>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</si>
  <si>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</si>
  <si>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</si>
  <si>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</si>
  <si>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</si>
  <si>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</si>
  <si>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</si>
  <si>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</si>
  <si>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</si>
  <si>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</si>
  <si>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</si>
  <si>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</si>
  <si>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</si>
  <si>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</si>
  <si>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</si>
  <si>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</si>
  <si>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</si>
  <si>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</si>
  <si>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</si>
  <si>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</si>
  <si>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</si>
  <si>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</si>
  <si>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</si>
  <si>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</si>
  <si>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</si>
  <si>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</si>
  <si>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</si>
  <si>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</si>
  <si>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</si>
  <si>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</si>
  <si>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</si>
  <si>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</si>
  <si>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</si>
  <si>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</si>
  <si>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</si>
  <si>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</si>
  <si>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</si>
  <si>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</si>
  <si>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</si>
  <si>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</si>
  <si>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</si>
  <si>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</si>
  <si>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</si>
  <si>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</si>
  <si>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</si>
  <si>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</si>
  <si>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</si>
  <si>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</si>
  <si>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</si>
  <si>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</si>
  <si>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</si>
  <si>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</si>
  <si>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</si>
  <si>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</si>
  <si>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</si>
  <si>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</si>
  <si>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</si>
  <si>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</si>
  <si>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</si>
  <si>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</si>
  <si>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</si>
  <si>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</si>
  <si>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</si>
  <si>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</si>
  <si>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</si>
  <si>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</si>
  <si>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</si>
  <si>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</si>
  <si>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</si>
  <si>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</si>
  <si>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</si>
  <si>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</si>
  <si>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</si>
  <si>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</si>
  <si>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</si>
  <si>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</si>
  <si>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</si>
  <si>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</si>
  <si>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</si>
  <si>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</si>
  <si>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</si>
  <si>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</si>
  <si>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</si>
  <si>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</si>
  <si>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</si>
  <si>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</si>
  <si>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</si>
  <si>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</si>
  <si>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</si>
  <si>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</si>
  <si>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</si>
  <si>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</si>
  <si>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</si>
  <si>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</si>
  <si>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</si>
  <si>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</si>
  <si>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</si>
  <si>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</si>
  <si>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</si>
  <si>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</si>
  <si>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</si>
  <si>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</si>
  <si>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</si>
  <si>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</si>
  <si>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</si>
  <si>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</si>
  <si>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</si>
  <si>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</si>
  <si>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</si>
  <si>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</si>
  <si>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</si>
  <si>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</si>
  <si>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</si>
  <si>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</si>
  <si>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</si>
  <si>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</si>
  <si>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</si>
  <si>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</si>
  <si>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</si>
  <si>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</si>
  <si>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</si>
  <si>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</si>
  <si>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</si>
  <si>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</si>
  <si>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</si>
  <si>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</si>
  <si>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</si>
  <si>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</si>
  <si>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</si>
  <si>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</si>
  <si>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</si>
  <si>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</si>
  <si>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</si>
  <si>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</si>
  <si>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</si>
  <si>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</si>
  <si>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</si>
  <si>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</si>
  <si>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</si>
  <si>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</si>
  <si>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</si>
  <si>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</si>
  <si>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</si>
  <si>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</si>
  <si>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</si>
  <si>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</si>
  <si>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</si>
  <si>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</si>
  <si>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</si>
  <si>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</si>
  <si>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</si>
  <si>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</si>
  <si>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</si>
  <si>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</si>
  <si>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</si>
  <si>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</si>
  <si>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</si>
  <si>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</si>
  <si>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</si>
  <si>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</si>
  <si>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</si>
  <si>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</si>
  <si>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</si>
  <si>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</si>
  <si>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Assignment1_KimAnh_MiddleTerm.xltx</t>
  </si>
  <si>
    <t>V1</t>
  </si>
  <si>
    <t>Thuy Truong</t>
  </si>
  <si>
    <t>Write test description for 2 view function</t>
  </si>
  <si>
    <t>Kim Anh</t>
  </si>
  <si>
    <t>Oct 10 2022</t>
  </si>
  <si>
    <t>1. Display Price</t>
  </si>
  <si>
    <t>1.1 View Original price</t>
  </si>
  <si>
    <t>1.2 View dícounted price</t>
  </si>
  <si>
    <t>2. Display photos</t>
  </si>
  <si>
    <t>Verify the picture show on big photo frame when click directly to any photo in small list</t>
  </si>
  <si>
    <t>Verify the picture show on big photo frame when click next / previous button from small list</t>
  </si>
  <si>
    <t>Verify view when photo list has 1 photo</t>
  </si>
  <si>
    <t>Verify view when photo list has 4 photos</t>
  </si>
  <si>
    <t>Verify view when photo list has 5 photos</t>
  </si>
  <si>
    <t>Verify view when photo list has 6 photos</t>
  </si>
  <si>
    <t>Verify view when photo list has 0 photo</t>
  </si>
  <si>
    <t>1. Observe original price in price part</t>
  </si>
  <si>
    <t xml:space="preserve"> No comma display in price</t>
  </si>
  <si>
    <t xml:space="preserve">Original price should be strikethough </t>
  </si>
  <si>
    <t>Comma is placed after last 3 numeric character</t>
  </si>
  <si>
    <t>Three comma are placed after numeric 9th and after numeric 6th and after numeric 3rd from bottom</t>
  </si>
  <si>
    <t>Two comma are placed after numeric 6th and after numeric 3rd from bottom</t>
  </si>
  <si>
    <t>First photo in list should be displayed on big photo frame</t>
  </si>
  <si>
    <t>1. There is no photo display in photo list        2. There is no photo display in big photo frame                                                         3. Next/Previous button is disable</t>
  </si>
  <si>
    <t>The one display on photo list is the one displayed on big photo frame</t>
  </si>
  <si>
    <t>5 photos display in photo list</t>
  </si>
  <si>
    <t>4 photos display in photo list</t>
  </si>
  <si>
    <t>First 5 photos display in photo list and the 6th photo will display when click button next in list</t>
  </si>
  <si>
    <t xml:space="preserve">1. Observe photo list                                   </t>
  </si>
  <si>
    <t>User can not click on button next</t>
  </si>
  <si>
    <t>Focus on photo 2 in list and user can click on button previous</t>
  </si>
  <si>
    <t>Focus on photo 1 in list and user can click on button next</t>
  </si>
  <si>
    <t>Photo 2nd in list should be displayed on big photo frame after click button</t>
  </si>
  <si>
    <t>Photo 4th in list should be displayed on big photo frame after click</t>
  </si>
  <si>
    <t>Assignment 1</t>
  </si>
  <si>
    <t>View product function  - Display price          AC(air conditioner testing scenarios)</t>
  </si>
  <si>
    <t>1- Access lazada page
2- Click on a specific product to view detail from a list</t>
  </si>
  <si>
    <t>Check displaying comma when original price is 0</t>
  </si>
  <si>
    <t>1. Original price of selected product is 0
2. Observe original price in price part</t>
  </si>
  <si>
    <t>Check rouding a discounted price when decimal digit is 5</t>
  </si>
  <si>
    <t xml:space="preserve">1. Click on the product which has original price is 999,999 and discount percent is 50%
2. Observe discounted price </t>
  </si>
  <si>
    <t xml:space="preserve"> </t>
  </si>
  <si>
    <t>Check displaying comma when original price is 999</t>
  </si>
  <si>
    <t>Check displaying comma when original price is 1,000</t>
  </si>
  <si>
    <t>Check displaying comma when original price is 999,999</t>
  </si>
  <si>
    <t>Check displaying comma when original price is 1,000,000</t>
  </si>
  <si>
    <t>Check displaying comma when original price is 999,999,999</t>
  </si>
  <si>
    <t>Check displaying comma when original price is 1,000,000,000</t>
  </si>
  <si>
    <t>1. Original price of selected product is 999
2. Observe original price in price part</t>
  </si>
  <si>
    <t>1. Original price of selected product is 1,000
2. Observe original price in price part</t>
  </si>
  <si>
    <t>1. Original price of selected product is 999,999
2. Observe original price in price part</t>
  </si>
  <si>
    <t>1. Original price of selected product is 1,000,000
2. Observe original price in price part</t>
  </si>
  <si>
    <t>1. Original price of selected product is 1,000,000,000
2. Observe original price in price part</t>
  </si>
  <si>
    <t>1. Original price of selected product is 999,999,999
2. Observe original price in price part</t>
  </si>
  <si>
    <t>Check strikethough case original price is discounted</t>
  </si>
  <si>
    <t>Check displaying comma when discounted price is 0</t>
  </si>
  <si>
    <t>Check displaying comma when discounted price is 999</t>
  </si>
  <si>
    <t>Check displaying comma when discounted price is 1,000</t>
  </si>
  <si>
    <t>Check displaying comma when discounted price is 999,999</t>
  </si>
  <si>
    <t>Check displaying comma when discounted price is 999,999,999</t>
  </si>
  <si>
    <t>Check displaying comma when discounted price is 1,000,000,000</t>
  </si>
  <si>
    <t>Check displaying comma when discounted price is 1,000,000</t>
  </si>
  <si>
    <t>1. Discounted price of selected product is 0
2. Observe discounted price in price part</t>
  </si>
  <si>
    <t>1. Discounted price of selected product is 999
2. Observe discounted price in price part</t>
  </si>
  <si>
    <t>1. Discounted price of selected product is 1,000
2. Observe discounted price in price part</t>
  </si>
  <si>
    <t>1. Discounted price of selected product is 999,999
2. Observe discounted price in price part</t>
  </si>
  <si>
    <t>1. Discounted price of selected product is 1,000,000
2. Observe discounted price in price part</t>
  </si>
  <si>
    <t>1. Discounted price of selected product is 999,999,999
2. Observe discounted price in price part</t>
  </si>
  <si>
    <t>1. Discounted price of selected product is 1,000,000,000
2. Observe discounted price in price part</t>
  </si>
  <si>
    <t>1. Observe original price in price part            2. Observe discount percent                      3.Calculate discounted price by multiple original and discount percent                        4. Observe discounted price in price part</t>
  </si>
  <si>
    <t>Check value discounted price equal to original price multiple discount percent</t>
  </si>
  <si>
    <t xml:space="preserve">Discounted price should be equal to result of calculation </t>
  </si>
  <si>
    <t>Check rouding a discounted price when decimal digit is 0</t>
  </si>
  <si>
    <t>1. Discount percent display 50%
2. Round up to nearest whole number</t>
  </si>
  <si>
    <t xml:space="preserve">CASE 1: 
1. Click on the product which has original price is 1,000,000 and discount percent is 100%
2. Observe discounted price 
CASE 2:
1. Click on the product which has original price is 1,000,000 and discount percent is 0%
2. Observe discounted price 
</t>
  </si>
  <si>
    <t>CASE 1: 
1. Discount percent display 100%
2. Discounted price equal integer digit
CASE 2: 
1. Discount percent display 0%
2. Discounted price equal integer digit</t>
  </si>
  <si>
    <t>1. Discount percent display 50%
2. Round down to nearest whole number</t>
  </si>
  <si>
    <t xml:space="preserve">1. Click on the product which has original price is 999,999 and discount percent is 30%
2. Observe discounted price </t>
  </si>
  <si>
    <t xml:space="preserve">1. Click on the product which has original price is 999,999 and discount percent is 80%
2. Observe discounted price </t>
  </si>
  <si>
    <t>Check rouding a discounted price when decimal digit is &lt; 5</t>
  </si>
  <si>
    <t>Check rouding a discounted price when decimal digit is &gt; 5</t>
  </si>
  <si>
    <t xml:space="preserve">1. Observe big photo frame                          2. Observe first photo in photo list </t>
  </si>
  <si>
    <t>1. Observe photo list                                     2. Observe big photo frame</t>
  </si>
  <si>
    <t>1. Observe photo list                                    2. Observe big photo frame</t>
  </si>
  <si>
    <t xml:space="preserve">1. Observe photo list                                    2. Click on button next                                 </t>
  </si>
  <si>
    <t xml:space="preserve">1. Observe photo list                                    2. Click on button previous                                 </t>
  </si>
  <si>
    <t xml:space="preserve">1. Observe photo list                                    2. Click on photo 2 in list                              3. Click on button previous                               </t>
  </si>
  <si>
    <t xml:space="preserve">1. Observe photo list                                    2. Click on photo 4 in list                              3. Observe big photo frame                               </t>
  </si>
  <si>
    <t xml:space="preserve">1. Observe big photo frame                               2. Click on button next to go to 2nd photo in list                                                               3. Observe big photo frame                                                        </t>
  </si>
  <si>
    <t>Check initial status of big photo frame must be first photo in list</t>
  </si>
  <si>
    <t xml:space="preserve">Verify next button status is enable from photo 1 when there are 2 photos in list </t>
  </si>
  <si>
    <t xml:space="preserve">Verify previous button status is enable from photo 2 when there are 2 photos in list </t>
  </si>
  <si>
    <t xml:space="preserve">Verify previous button status is disable when there is 1 photo in list </t>
  </si>
  <si>
    <t xml:space="preserve">Verify next button status is disable when there is 1 photo in list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</si>
</sst>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92D050"/>
        <bgColor indexed="64"/>
      </patternFill>
    </fill>
    <fill>
      <patternFill patternType="solid">
        <fgColor rgb="FF92D050"/>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1" fillId="24" borderId="6" xfId="0" applyFont="1" applyFill="1" applyBorder="1" applyAlignment="1">
      <alignment horizontal="left" vertical="top"/>
    </xf>
    <xf numFmtId="0" fontId="1" fillId="25" borderId="6" xfId="5" applyFont="1" applyFill="1" applyBorder="1" applyAlignment="1">
      <alignment horizontal="left" vertical="top" wrapText="1"/>
    </xf>
    <xf numFmtId="0" fontId="1" fillId="25" borderId="6" xfId="0" quotePrefix="1" applyFont="1" applyFill="1" applyBorder="1" applyAlignment="1">
      <alignment horizontal="left" vertical="top" wrapText="1"/>
    </xf>
    <xf numFmtId="0" fontId="36" fillId="24" borderId="0" xfId="0" applyFont="1" applyFill="1"/>
    <xf numFmtId="3" fontId="1" fillId="6" borderId="6" xfId="0" quotePrefix="1" applyNumberFormat="1" applyFont="1" applyFill="1" applyBorder="1" applyAlignment="1">
      <alignment horizontal="left" vertical="top" wrapText="1"/>
    </xf>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0" fontId="1" fillId="9" borderId="6" xfId="5" applyFont="1" applyFill="1" applyBorder="1" applyAlignment="1">
      <alignment horizontal="left" vertical="top" wrapText="1"/>
    </xf>
    <xf numFmtId="0" fontId="26" fillId="9" borderId="6" xfId="0" applyFont="1" applyFill="1" applyBorder="1" applyAlignment="1">
      <alignment vertical="top" wrapText="1"/>
    </xf>
    <xf numFmtId="0" fontId="26" fillId="9" borderId="0" xfId="0" applyFont="1" applyFill="1" applyAlignment="1">
      <alignment vertical="top"/>
    </xf>
    <xf numFmtId="0" fontId="1" fillId="3" borderId="6" xfId="0"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D14" sqref="D14"/>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68" t="s">
        <v>0</v>
      </c>
      <c r="F1" s="16"/>
    </row>
    <row r="2" spans="1:6" ht="21">
      <c r="A2" s="37" t="s">
        <v>1</v>
      </c>
      <c r="B2" s="18"/>
      <c r="C2" s="18"/>
      <c r="D2" s="18"/>
      <c r="E2" s="18"/>
      <c r="F2" s="18"/>
    </row>
    <row r="3" spans="1:6">
      <c r="A3" s="18"/>
      <c r="B3" s="18"/>
      <c r="C3" s="18"/>
      <c r="D3" s="18"/>
      <c r="E3" s="18"/>
      <c r="F3" s="18"/>
    </row>
    <row r="4" spans="1:6" ht="15" customHeight="1">
      <c r="A4" s="171" t="s">
        <v>2</v>
      </c>
      <c r="B4" s="172"/>
      <c r="C4" s="172"/>
      <c r="D4" s="172"/>
      <c r="E4" s="173"/>
      <c r="F4" s="18"/>
    </row>
    <row r="5" spans="1:6">
      <c r="A5" s="174" t="s">
        <v>3</v>
      </c>
      <c r="B5" s="174"/>
      <c r="C5" s="175" t="s">
        <v>4</v>
      </c>
      <c r="D5" s="175"/>
      <c r="E5" s="175"/>
      <c r="F5" s="18"/>
    </row>
    <row r="6" spans="1:6" ht="29.25" customHeight="1">
      <c r="A6" s="176" t="s">
        <v>186</v>
      </c>
      <c r="B6" s="177"/>
      <c r="C6" s="170" t="s">
        <v>5</v>
      </c>
      <c r="D6" s="170"/>
      <c r="E6" s="170"/>
      <c r="F6" s="18"/>
    </row>
    <row r="7" spans="1:6" ht="29.25" customHeight="1">
      <c r="A7" s="141"/>
      <c r="B7" s="141"/>
      <c r="C7" s="142"/>
      <c r="D7" s="142"/>
      <c r="E7" s="142"/>
      <c r="F7" s="18"/>
    </row>
    <row r="8" spans="1:6" s="143" customFormat="1" ht="29.25" customHeight="1">
      <c r="A8" s="168" t="s">
        <v>6</v>
      </c>
      <c r="B8" s="169"/>
      <c r="C8" s="169"/>
      <c r="D8" s="169"/>
      <c r="E8" s="169"/>
      <c r="F8" s="169"/>
    </row>
    <row r="9" spans="1:6" s="143" customFormat="1" ht="15" customHeight="1">
      <c r="A9" s="144" t="s">
        <v>7</v>
      </c>
      <c r="B9" s="144" t="s">
        <v>8</v>
      </c>
      <c r="C9" s="144" t="s">
        <v>9</v>
      </c>
      <c r="D9" s="144" t="s">
        <v>10</v>
      </c>
      <c r="E9" s="144" t="s">
        <v>11</v>
      </c>
      <c r="F9" s="144" t="s">
        <v>12</v>
      </c>
    </row>
    <row r="10" spans="1:6" s="143" customFormat="1" ht="26.4">
      <c r="A10" s="127" t="s">
        <v>187</v>
      </c>
      <c r="B10" s="128" t="s">
        <v>191</v>
      </c>
      <c r="C10" s="129" t="s">
        <v>190</v>
      </c>
      <c r="D10" s="146" t="s">
        <v>189</v>
      </c>
      <c r="E10" s="130" t="s">
        <v>188</v>
      </c>
      <c r="F10" s="145"/>
    </row>
    <row r="11" spans="1:6" s="143" customFormat="1" ht="13.2">
      <c r="A11" s="127"/>
      <c r="B11" s="128"/>
      <c r="C11" s="129"/>
      <c r="D11" s="146"/>
      <c r="E11" s="130"/>
      <c r="F11" s="145"/>
    </row>
    <row r="12" spans="1:6" s="143" customFormat="1" ht="13.2">
      <c r="A12" s="158"/>
      <c r="B12" s="159"/>
      <c r="C12" s="160"/>
      <c r="D12" s="161"/>
      <c r="E12" s="162"/>
      <c r="F12" s="145"/>
    </row>
    <row r="13" spans="1:6" s="143" customFormat="1" ht="30" customHeight="1">
      <c r="A13" s="170" t="s">
        <v>13</v>
      </c>
      <c r="B13" s="170"/>
      <c r="C13" s="170"/>
      <c r="D13" s="170"/>
      <c r="E13" s="170"/>
      <c r="F13" s="17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topLeftCell="A76"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51" t="s">
        <v>14</v>
      </c>
      <c r="J1" s="34"/>
      <c r="K1" s="34"/>
    </row>
    <row r="2" spans="1:11" ht="25.5" customHeight="1">
      <c r="B2" s="183" t="s">
        <v>15</v>
      </c>
      <c r="C2" s="183"/>
      <c r="D2" s="183"/>
      <c r="E2" s="183"/>
      <c r="F2" s="183"/>
      <c r="G2" s="183"/>
      <c r="H2" s="183"/>
      <c r="I2" s="183"/>
      <c r="J2" s="181" t="s">
        <v>16</v>
      </c>
      <c r="K2" s="181"/>
    </row>
    <row r="3" spans="1:11" ht="28.5" customHeight="1">
      <c r="B3" s="184" t="s">
        <v>17</v>
      </c>
      <c r="C3" s="184"/>
      <c r="D3" s="184"/>
      <c r="E3" s="184"/>
      <c r="F3" s="182" t="s">
        <v>18</v>
      </c>
      <c r="G3" s="182"/>
      <c r="H3" s="182"/>
      <c r="I3" s="182"/>
      <c r="J3" s="181"/>
      <c r="K3" s="181"/>
    </row>
    <row r="4" spans="1:11" ht="18" customHeight="1">
      <c r="B4" s="149"/>
      <c r="C4" s="149"/>
      <c r="D4" s="149"/>
      <c r="E4" s="149"/>
      <c r="F4" s="148"/>
      <c r="G4" s="148"/>
      <c r="H4" s="148"/>
      <c r="I4" s="148"/>
      <c r="J4" s="147"/>
      <c r="K4" s="147"/>
    </row>
    <row r="6" spans="1:11" ht="22.8">
      <c r="A6" s="4" t="s">
        <v>19</v>
      </c>
    </row>
    <row r="7" spans="1:11">
      <c r="A7" s="188" t="s">
        <v>20</v>
      </c>
      <c r="B7" s="188"/>
      <c r="C7" s="188"/>
      <c r="D7" s="188"/>
      <c r="E7" s="188"/>
      <c r="F7" s="188"/>
      <c r="G7" s="188"/>
      <c r="H7" s="188"/>
      <c r="I7" s="188"/>
    </row>
    <row r="8" spans="1:11" ht="20.25" customHeight="1">
      <c r="A8" s="188"/>
      <c r="B8" s="188"/>
      <c r="C8" s="188"/>
      <c r="D8" s="188"/>
      <c r="E8" s="188"/>
      <c r="F8" s="188"/>
      <c r="G8" s="188"/>
      <c r="H8" s="188"/>
      <c r="I8" s="188"/>
    </row>
    <row r="9" spans="1:11">
      <c r="A9" s="188" t="s">
        <v>21</v>
      </c>
      <c r="B9" s="188"/>
      <c r="C9" s="188"/>
      <c r="D9" s="188"/>
      <c r="E9" s="188"/>
      <c r="F9" s="188"/>
      <c r="G9" s="188"/>
      <c r="H9" s="188"/>
      <c r="I9" s="188"/>
    </row>
    <row r="10" spans="1:11" ht="21" customHeight="1">
      <c r="A10" s="188"/>
      <c r="B10" s="188"/>
      <c r="C10" s="188"/>
      <c r="D10" s="188"/>
      <c r="E10" s="188"/>
      <c r="F10" s="188"/>
      <c r="G10" s="188"/>
      <c r="H10" s="188"/>
      <c r="I10" s="188"/>
    </row>
    <row r="11" spans="1:11" ht="13.8">
      <c r="A11" s="189" t="s">
        <v>22</v>
      </c>
      <c r="B11" s="189"/>
      <c r="C11" s="189"/>
      <c r="D11" s="189"/>
      <c r="E11" s="189"/>
      <c r="F11" s="189"/>
      <c r="G11" s="189"/>
      <c r="H11" s="189"/>
      <c r="I11" s="189"/>
    </row>
    <row r="12" spans="1:11">
      <c r="A12" s="3"/>
      <c r="B12" s="3"/>
      <c r="C12" s="3"/>
      <c r="D12" s="3"/>
      <c r="E12" s="3"/>
      <c r="F12" s="3"/>
      <c r="G12" s="3"/>
      <c r="H12" s="3"/>
      <c r="I12" s="3"/>
    </row>
    <row r="13" spans="1:11" ht="22.8">
      <c r="A13" s="4" t="s">
        <v>23</v>
      </c>
    </row>
    <row r="14" spans="1:11">
      <c r="A14" s="131" t="s">
        <v>24</v>
      </c>
      <c r="B14" s="185" t="s">
        <v>25</v>
      </c>
      <c r="C14" s="186"/>
      <c r="D14" s="186"/>
      <c r="E14" s="186"/>
      <c r="F14" s="186"/>
      <c r="G14" s="186"/>
      <c r="H14" s="186"/>
      <c r="I14" s="186"/>
      <c r="J14" s="186"/>
      <c r="K14" s="187"/>
    </row>
    <row r="15" spans="1:11" ht="14.25" customHeight="1">
      <c r="A15" s="131" t="s">
        <v>26</v>
      </c>
      <c r="B15" s="185" t="s">
        <v>27</v>
      </c>
      <c r="C15" s="186"/>
      <c r="D15" s="186"/>
      <c r="E15" s="186"/>
      <c r="F15" s="186"/>
      <c r="G15" s="186"/>
      <c r="H15" s="186"/>
      <c r="I15" s="186"/>
      <c r="J15" s="186"/>
      <c r="K15" s="187"/>
    </row>
    <row r="16" spans="1:11" ht="14.25" customHeight="1">
      <c r="A16" s="131"/>
      <c r="B16" s="185" t="s">
        <v>28</v>
      </c>
      <c r="C16" s="186"/>
      <c r="D16" s="186"/>
      <c r="E16" s="186"/>
      <c r="F16" s="186"/>
      <c r="G16" s="186"/>
      <c r="H16" s="186"/>
      <c r="I16" s="186"/>
      <c r="J16" s="186"/>
      <c r="K16" s="187"/>
    </row>
    <row r="17" spans="1:14" ht="14.25" customHeight="1">
      <c r="A17" s="131"/>
      <c r="B17" s="185" t="s">
        <v>29</v>
      </c>
      <c r="C17" s="186"/>
      <c r="D17" s="186"/>
      <c r="E17" s="186"/>
      <c r="F17" s="186"/>
      <c r="G17" s="186"/>
      <c r="H17" s="186"/>
      <c r="I17" s="186"/>
      <c r="J17" s="186"/>
      <c r="K17" s="187"/>
    </row>
    <row r="19" spans="1:14" ht="22.8">
      <c r="A19" s="4" t="s">
        <v>30</v>
      </c>
    </row>
    <row r="20" spans="1:14">
      <c r="A20" s="131" t="s">
        <v>31</v>
      </c>
      <c r="B20" s="185" t="s">
        <v>32</v>
      </c>
      <c r="C20" s="186"/>
      <c r="D20" s="186"/>
      <c r="E20" s="186"/>
      <c r="F20" s="186"/>
      <c r="G20" s="187"/>
    </row>
    <row r="21" spans="1:14" ht="12.75" customHeight="1">
      <c r="A21" s="131" t="s">
        <v>33</v>
      </c>
      <c r="B21" s="185" t="s">
        <v>34</v>
      </c>
      <c r="C21" s="186"/>
      <c r="D21" s="186"/>
      <c r="E21" s="186"/>
      <c r="F21" s="186"/>
      <c r="G21" s="187"/>
    </row>
    <row r="22" spans="1:14" ht="12.75" customHeight="1">
      <c r="A22" s="131" t="s">
        <v>35</v>
      </c>
      <c r="B22" s="185" t="s">
        <v>36</v>
      </c>
      <c r="C22" s="186"/>
      <c r="D22" s="186"/>
      <c r="E22" s="186"/>
      <c r="F22" s="186"/>
      <c r="G22" s="187"/>
    </row>
    <row r="24" spans="1:14" ht="22.8">
      <c r="A24" s="4" t="s">
        <v>37</v>
      </c>
    </row>
    <row r="25" spans="1:14" ht="13.8">
      <c r="A25" s="150" t="s">
        <v>38</v>
      </c>
      <c r="C25" s="150"/>
      <c r="D25" s="150"/>
      <c r="E25" s="150"/>
      <c r="F25" s="150"/>
      <c r="G25" s="150"/>
      <c r="H25" s="150"/>
      <c r="I25" s="150"/>
      <c r="J25" s="150"/>
      <c r="K25" s="150"/>
      <c r="L25" s="150"/>
      <c r="M25" s="150"/>
      <c r="N25" s="67"/>
    </row>
    <row r="26" spans="1:14" ht="13.8">
      <c r="A26" s="150" t="s">
        <v>39</v>
      </c>
      <c r="C26" s="150"/>
      <c r="D26" s="150"/>
      <c r="E26" s="150"/>
      <c r="F26" s="150"/>
      <c r="G26" s="150"/>
      <c r="H26" s="150"/>
      <c r="I26" s="150"/>
      <c r="J26" s="150"/>
      <c r="K26" s="150"/>
      <c r="L26" s="150"/>
      <c r="M26" s="150"/>
      <c r="N26" s="67"/>
    </row>
    <row r="27" spans="1:14" ht="13.8">
      <c r="A27" s="150" t="s">
        <v>40</v>
      </c>
      <c r="C27" s="150"/>
      <c r="D27" s="150"/>
      <c r="E27" s="150"/>
      <c r="F27" s="150"/>
      <c r="G27" s="150"/>
      <c r="H27" s="150"/>
      <c r="I27" s="150"/>
      <c r="J27" s="150"/>
      <c r="K27" s="150"/>
      <c r="L27" s="150"/>
      <c r="M27" s="150"/>
      <c r="N27" s="67"/>
    </row>
    <row r="29" spans="1:14" ht="21.75" customHeight="1">
      <c r="B29" s="178" t="s">
        <v>41</v>
      </c>
      <c r="C29" s="179"/>
      <c r="D29" s="180"/>
    </row>
    <row r="30" spans="1:14" ht="90" customHeight="1">
      <c r="B30" s="5"/>
      <c r="C30" s="6" t="s">
        <v>42</v>
      </c>
      <c r="D30" s="6" t="s">
        <v>43</v>
      </c>
    </row>
    <row r="32" spans="1:14" ht="22.8">
      <c r="A32" s="4" t="s">
        <v>44</v>
      </c>
    </row>
    <row r="33" spans="1:1" ht="13.8">
      <c r="A33" s="150" t="s">
        <v>45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190" t="s">
        <v>46</v>
      </c>
      <c r="B2" s="190"/>
      <c r="C2" s="190"/>
      <c r="D2" s="190"/>
      <c r="E2" s="190"/>
      <c r="F2" s="190"/>
    </row>
    <row r="3" spans="1:10">
      <c r="A3" s="10"/>
      <c r="B3" s="11"/>
      <c r="E3" s="12"/>
    </row>
    <row r="5" spans="1:10" ht="24.6">
      <c r="A5" s="8"/>
      <c r="D5" s="132" t="s">
        <v>47</v>
      </c>
      <c r="E5" s="14"/>
    </row>
    <row r="6" spans="1:10">
      <c r="A6" s="8"/>
    </row>
    <row r="7" spans="1:10" ht="20.25" customHeight="1">
      <c r="A7" s="133" t="s">
        <v>48</v>
      </c>
      <c r="B7" s="133" t="s">
        <v>49</v>
      </c>
      <c r="C7" s="134" t="s">
        <v>50</v>
      </c>
      <c r="D7" s="134" t="s">
        <v>51</v>
      </c>
      <c r="E7" s="134" t="s">
        <v>52</v>
      </c>
      <c r="F7" s="134" t="s">
        <v>53</v>
      </c>
    </row>
    <row r="8" spans="1:10" ht="14.4">
      <c r="A8" s="19">
        <v>1</v>
      </c>
      <c r="B8" s="19"/>
      <c r="C8" s="20" t="s">
        <v>54</v>
      </c>
      <c r="D8" t="s">
        <v>54</v>
      </c>
      <c r="E8" s="21"/>
      <c r="F8" s="22"/>
    </row>
    <row r="9" spans="1:10" ht="14.4">
      <c r="A9" s="19">
        <v>2</v>
      </c>
      <c r="B9" s="19" t="s">
        <v>55</v>
      </c>
      <c r="C9" s="20" t="s">
        <v>56</v>
      </c>
      <c r="D9" t="s">
        <v>56</v>
      </c>
      <c r="E9" s="21"/>
      <c r="F9" s="22"/>
    </row>
    <row r="10" spans="1:10" ht="14.4">
      <c r="A10" s="19">
        <v>3</v>
      </c>
      <c r="B10" s="19" t="s">
        <v>55</v>
      </c>
      <c r="C10" s="20" t="s">
        <v>57</v>
      </c>
      <c r="D10" t="s">
        <v>57</v>
      </c>
      <c r="E10" s="22"/>
      <c r="F10" s="22"/>
    </row>
    <row r="11" spans="1:10" ht="13.8">
      <c r="A11" s="19">
        <v>4</v>
      </c>
      <c r="B11" s="19" t="s">
        <v>58</v>
      </c>
      <c r="C11" s="20"/>
      <c r="D11" s="69"/>
      <c r="E11" s="22"/>
      <c r="F11" s="22"/>
    </row>
    <row r="12" spans="1:10" ht="13.8">
      <c r="A12" s="19">
        <v>5</v>
      </c>
      <c r="B12" s="19" t="s">
        <v>58</v>
      </c>
      <c r="C12" s="20"/>
      <c r="D12" s="69"/>
      <c r="E12" s="22"/>
      <c r="F12" s="22"/>
    </row>
    <row r="13" spans="1:10" ht="13.8">
      <c r="A13" s="19">
        <v>6</v>
      </c>
      <c r="B13" s="19" t="s">
        <v>59</v>
      </c>
      <c r="C13" s="20"/>
      <c r="D13" s="69"/>
      <c r="E13" s="22"/>
      <c r="F13" s="22"/>
    </row>
    <row r="14" spans="1:10" ht="13.8">
      <c r="A14" s="19">
        <v>7</v>
      </c>
      <c r="B14" s="19" t="s">
        <v>59</v>
      </c>
      <c r="C14" s="20"/>
      <c r="D14" s="69"/>
      <c r="E14" s="22"/>
      <c r="F14" s="22"/>
    </row>
    <row r="15" spans="1:10" ht="13.8">
      <c r="A15" s="19"/>
      <c r="B15" s="19"/>
      <c r="C15" s="20"/>
      <c r="D15" s="69"/>
      <c r="E15" s="22"/>
      <c r="F15" s="22"/>
    </row>
    <row r="16" spans="1:10" ht="13.8">
      <c r="A16" s="19"/>
      <c r="B16" s="19"/>
      <c r="C16" s="20"/>
      <c r="D16" s="69"/>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193" t="s">
        <v>60</v>
      </c>
      <c r="B2" s="193"/>
      <c r="C2" s="193"/>
      <c r="D2" s="193"/>
      <c r="E2" s="152"/>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35" t="s">
        <v>48</v>
      </c>
      <c r="B5" s="135" t="s">
        <v>61</v>
      </c>
      <c r="C5" s="135" t="s">
        <v>62</v>
      </c>
      <c r="D5" s="135" t="s">
        <v>63</v>
      </c>
      <c r="E5" s="29"/>
    </row>
    <row r="6" spans="1:11" ht="66">
      <c r="A6" s="35">
        <v>1</v>
      </c>
      <c r="B6" s="36" t="s">
        <v>64</v>
      </c>
      <c r="C6" s="36" t="s">
        <v>65</v>
      </c>
      <c r="D6" s="35"/>
    </row>
    <row r="7" spans="1:11" ht="52.8">
      <c r="A7" s="35">
        <v>2</v>
      </c>
      <c r="B7" s="36" t="s">
        <v>66</v>
      </c>
      <c r="C7" s="36" t="s">
        <v>67</v>
      </c>
      <c r="D7" s="35"/>
    </row>
    <row r="8" spans="1:11" ht="52.8">
      <c r="A8" s="35">
        <v>3</v>
      </c>
      <c r="B8" s="36" t="s">
        <v>68</v>
      </c>
      <c r="C8" s="36" t="s">
        <v>69</v>
      </c>
      <c r="D8" s="35"/>
    </row>
    <row r="9" spans="1:11" ht="66">
      <c r="A9" s="35">
        <v>4</v>
      </c>
      <c r="B9" s="35" t="s">
        <v>70</v>
      </c>
      <c r="C9" s="35" t="s">
        <v>71</v>
      </c>
      <c r="D9" s="35"/>
    </row>
    <row r="10" spans="1:11" ht="52.8">
      <c r="A10" s="35">
        <v>5</v>
      </c>
      <c r="B10" s="36" t="s">
        <v>72</v>
      </c>
      <c r="C10" s="36" t="s">
        <v>73</v>
      </c>
      <c r="D10" s="35"/>
    </row>
    <row r="11" spans="1:11" ht="26.4">
      <c r="A11" s="35">
        <v>6</v>
      </c>
      <c r="B11" s="36" t="s">
        <v>74</v>
      </c>
      <c r="C11" s="36" t="s">
        <v>74</v>
      </c>
      <c r="D11" s="35"/>
      <c r="E11" s="29"/>
      <c r="F11" s="29"/>
    </row>
    <row r="12" spans="1:11" ht="66">
      <c r="A12" s="35">
        <v>7</v>
      </c>
      <c r="B12" s="36" t="s">
        <v>75</v>
      </c>
      <c r="C12" s="36" t="s">
        <v>76</v>
      </c>
      <c r="D12" s="35"/>
      <c r="E12" s="29"/>
      <c r="F12" s="29"/>
    </row>
    <row r="13" spans="1:11" ht="184.8">
      <c r="A13" s="35">
        <v>8</v>
      </c>
      <c r="B13" s="36" t="s">
        <v>77</v>
      </c>
      <c r="C13" s="36" t="s">
        <v>78</v>
      </c>
      <c r="D13" s="35"/>
      <c r="E13" s="29"/>
      <c r="F13" s="29"/>
    </row>
    <row r="14" spans="1:11" ht="79.2">
      <c r="A14" s="35">
        <v>9</v>
      </c>
      <c r="B14" s="35" t="s">
        <v>79</v>
      </c>
      <c r="C14" s="35" t="s">
        <v>80</v>
      </c>
      <c r="D14" s="35"/>
      <c r="E14" s="29"/>
      <c r="F14" s="29"/>
    </row>
    <row r="16" spans="1:11" ht="13.8">
      <c r="A16" s="191" t="s">
        <v>81</v>
      </c>
      <c r="B16" s="191"/>
      <c r="C16" s="30"/>
      <c r="D16" s="31"/>
    </row>
    <row r="17" spans="1:4" ht="13.8">
      <c r="A17" s="192" t="s">
        <v>82</v>
      </c>
      <c r="B17" s="19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53"/>
  <sheetViews>
    <sheetView showGridLines="0" tabSelected="1" zoomScaleNormal="100" workbookViewId="0">
      <selection activeCell="C48" sqref="C48"/>
    </sheetView>
  </sheetViews>
  <sheetFormatPr defaultColWidth="9.109375" defaultRowHeight="13.2"/>
  <cols>
    <col min="1" max="1" width="11.33203125" style="75" customWidth="1"/>
    <col min="2" max="2" width="35.109375" style="46" customWidth="1"/>
    <col min="3" max="3" width="38.33203125" style="46" customWidth="1"/>
    <col min="4" max="4" width="35.109375" style="46" customWidth="1"/>
    <col min="5" max="5" width="32.109375" style="46" customWidth="1"/>
    <col min="6" max="8" width="9.6640625" style="46" customWidth="1"/>
    <col min="9" max="9" width="17.6640625" style="46" customWidth="1"/>
    <col min="10" max="16384" width="9.109375" style="46"/>
  </cols>
  <sheetData>
    <row r="1" spans="1:24" s="1" customFormat="1" ht="13.8">
      <c r="A1" s="202"/>
      <c r="B1" s="202"/>
      <c r="C1" s="202"/>
      <c r="D1" s="202"/>
      <c r="E1" s="34"/>
      <c r="F1" s="34"/>
      <c r="G1" s="34"/>
      <c r="H1" s="34"/>
      <c r="I1" s="34"/>
      <c r="J1" s="34"/>
    </row>
    <row r="2" spans="1:24" s="1" customFormat="1" ht="31.5" customHeight="1">
      <c r="A2" s="203" t="s">
        <v>60</v>
      </c>
      <c r="B2" s="203"/>
      <c r="C2" s="203"/>
      <c r="D2" s="203"/>
      <c r="E2" s="198"/>
      <c r="F2" s="23"/>
      <c r="G2" s="23"/>
      <c r="H2" s="23"/>
      <c r="I2" s="23"/>
      <c r="J2" s="23"/>
    </row>
    <row r="3" spans="1:24" s="1" customFormat="1" ht="26.4" customHeight="1">
      <c r="A3" s="47"/>
      <c r="C3" s="199"/>
      <c r="D3" s="199"/>
      <c r="E3" s="198"/>
      <c r="F3" s="23"/>
      <c r="G3" s="23"/>
      <c r="H3" s="23"/>
      <c r="I3" s="23"/>
      <c r="J3" s="23"/>
    </row>
    <row r="4" spans="1:24" s="38" customFormat="1" ht="43.2" customHeight="1">
      <c r="A4" s="136" t="s">
        <v>56</v>
      </c>
      <c r="B4" s="200" t="s">
        <v>221</v>
      </c>
      <c r="C4" s="200"/>
      <c r="D4" s="200"/>
      <c r="E4" s="39"/>
      <c r="F4" s="39"/>
      <c r="G4" s="39"/>
      <c r="H4" s="40"/>
      <c r="I4" s="40"/>
      <c r="X4" s="38" t="s">
        <v>83</v>
      </c>
    </row>
    <row r="5" spans="1:24" s="38" customFormat="1" ht="144.75" customHeight="1">
      <c r="A5" s="136" t="s">
        <v>52</v>
      </c>
      <c r="B5" s="201" t="s">
        <v>222</v>
      </c>
      <c r="C5" s="200"/>
      <c r="D5" s="200"/>
      <c r="E5" s="39"/>
      <c r="F5" s="39"/>
      <c r="G5" s="39"/>
      <c r="H5" s="40"/>
      <c r="I5" s="40"/>
      <c r="X5" s="38" t="s">
        <v>84</v>
      </c>
    </row>
    <row r="6" spans="1:24" s="38" customFormat="1" ht="26.4">
      <c r="A6" s="136" t="s">
        <v>85</v>
      </c>
      <c r="B6" s="201" t="s">
        <v>223</v>
      </c>
      <c r="C6" s="200"/>
      <c r="D6" s="200"/>
      <c r="E6" s="39"/>
      <c r="F6" s="39"/>
      <c r="G6" s="39"/>
      <c r="H6" s="40"/>
      <c r="I6" s="40"/>
    </row>
    <row r="7" spans="1:24" s="38" customFormat="1">
      <c r="A7" s="136" t="s">
        <v>86</v>
      </c>
      <c r="B7" s="200" t="s">
        <v>190</v>
      </c>
      <c r="C7" s="200"/>
      <c r="D7" s="200"/>
      <c r="E7" s="39"/>
      <c r="F7" s="39"/>
      <c r="G7" s="39"/>
      <c r="H7" s="41"/>
      <c r="I7" s="40"/>
      <c r="X7" s="42"/>
    </row>
    <row r="8" spans="1:24" s="43" customFormat="1">
      <c r="A8" s="136" t="s">
        <v>87</v>
      </c>
      <c r="B8" s="204"/>
      <c r="C8" s="204"/>
      <c r="D8" s="204"/>
      <c r="E8" s="39"/>
    </row>
    <row r="9" spans="1:24" s="43" customFormat="1">
      <c r="A9" s="137" t="s">
        <v>88</v>
      </c>
      <c r="B9" s="70" t="str">
        <f>F17</f>
        <v>Internal Build 03112011</v>
      </c>
      <c r="C9" s="70" t="str">
        <f>G17</f>
        <v>Internal build 14112011</v>
      </c>
      <c r="D9" s="70" t="str">
        <f>H17</f>
        <v>External build 16112011</v>
      </c>
    </row>
    <row r="10" spans="1:24" s="43" customFormat="1">
      <c r="A10" s="138" t="s">
        <v>89</v>
      </c>
      <c r="B10" s="71">
        <f>SUM(B11:B14)</f>
        <v>0</v>
      </c>
      <c r="C10" s="71">
        <f>SUM(C11:C14)</f>
        <v>0</v>
      </c>
      <c r="D10" s="71">
        <f>SUM(D11:D14)</f>
        <v>0</v>
      </c>
    </row>
    <row r="11" spans="1:24" s="43" customFormat="1">
      <c r="A11" s="138" t="s">
        <v>31</v>
      </c>
      <c r="B11" s="72">
        <f>COUNTIF($F$18:$F$49595,"*Passed")</f>
        <v>0</v>
      </c>
      <c r="C11" s="72">
        <f>COUNTIF($G$18:$G$49595,"*Passed")</f>
        <v>0</v>
      </c>
      <c r="D11" s="72">
        <f>COUNTIF($H$18:$H$49595,"*Passed")</f>
        <v>0</v>
      </c>
    </row>
    <row r="12" spans="1:24" s="43" customFormat="1">
      <c r="A12" s="138" t="s">
        <v>33</v>
      </c>
      <c r="B12" s="72">
        <f>COUNTIF($F$18:$F$49315,"*Failed*")</f>
        <v>0</v>
      </c>
      <c r="C12" s="72">
        <f>COUNTIF($G$18:$G$49315,"*Failed*")</f>
        <v>0</v>
      </c>
      <c r="D12" s="72">
        <f>COUNTIF($H$18:$H$49315,"*Failed*")</f>
        <v>0</v>
      </c>
    </row>
    <row r="13" spans="1:24" s="43" customFormat="1">
      <c r="A13" s="138" t="s">
        <v>35</v>
      </c>
      <c r="B13" s="72">
        <f>COUNTIF($F$18:$F$49315,"*Not Run*")</f>
        <v>0</v>
      </c>
      <c r="C13" s="72">
        <f>COUNTIF($G$18:$G$49315,"*Not Run*")</f>
        <v>0</v>
      </c>
      <c r="D13" s="72">
        <f>COUNTIF($H$18:$H$49315,"*Not Run*")</f>
        <v>0</v>
      </c>
      <c r="E13" s="1"/>
      <c r="F13" s="1"/>
      <c r="G13" s="1"/>
      <c r="H13" s="1"/>
      <c r="I13" s="1"/>
    </row>
    <row r="14" spans="1:24" s="43" customFormat="1">
      <c r="A14" s="138" t="s">
        <v>90</v>
      </c>
      <c r="B14" s="72">
        <f>COUNTIF($F$18:$F$49315,"*NA*")</f>
        <v>0</v>
      </c>
      <c r="C14" s="72">
        <f>COUNTIF($G$18:$G$49315,"*NA*")</f>
        <v>0</v>
      </c>
      <c r="D14" s="72">
        <f>COUNTIF($H$18:$H$49315,"*NA*")</f>
        <v>0</v>
      </c>
      <c r="E14" s="1"/>
      <c r="F14" s="1"/>
      <c r="G14" s="1"/>
      <c r="H14" s="1"/>
      <c r="I14" s="1"/>
    </row>
    <row r="15" spans="1:24" s="43" customFormat="1" ht="39.6">
      <c r="A15" s="138" t="s">
        <v>91</v>
      </c>
      <c r="B15" s="72">
        <f>COUNTIF($F$18:$F$49315,"*Passed in previous build*")</f>
        <v>0</v>
      </c>
      <c r="C15" s="72">
        <f>COUNTIF($G$18:$G$49315,"*Passed in previous build*")</f>
        <v>0</v>
      </c>
      <c r="D15" s="72">
        <f>COUNTIF($H$18:$H$49315,"*Passed in previous build*")</f>
        <v>0</v>
      </c>
      <c r="E15" s="1"/>
      <c r="F15" s="1"/>
      <c r="G15" s="1"/>
      <c r="H15" s="1"/>
      <c r="I15" s="1"/>
    </row>
    <row r="16" spans="1:24" s="44" customFormat="1" ht="15" customHeight="1">
      <c r="A16" s="73"/>
      <c r="B16" s="50"/>
      <c r="C16" s="50"/>
      <c r="D16" s="51"/>
      <c r="E16" s="56"/>
      <c r="F16" s="194" t="s">
        <v>88</v>
      </c>
      <c r="G16" s="194"/>
      <c r="H16" s="194"/>
      <c r="I16" s="57"/>
    </row>
    <row r="17" spans="1:9" s="44" customFormat="1" ht="39.6">
      <c r="A17" s="139" t="s">
        <v>92</v>
      </c>
      <c r="B17" s="140" t="s">
        <v>93</v>
      </c>
      <c r="C17" s="140" t="s">
        <v>94</v>
      </c>
      <c r="D17" s="140" t="s">
        <v>95</v>
      </c>
      <c r="E17" s="140" t="s">
        <v>96</v>
      </c>
      <c r="F17" s="140" t="s">
        <v>97</v>
      </c>
      <c r="G17" s="140" t="s">
        <v>98</v>
      </c>
      <c r="H17" s="140" t="s">
        <v>99</v>
      </c>
      <c r="I17" s="140" t="s">
        <v>100</v>
      </c>
    </row>
    <row r="18" spans="1:9" s="44" customFormat="1" ht="15.75" customHeight="1">
      <c r="A18" s="64"/>
      <c r="B18" s="195" t="s">
        <v>192</v>
      </c>
      <c r="C18" s="196"/>
      <c r="D18" s="197"/>
      <c r="E18" s="64"/>
      <c r="F18" s="65"/>
      <c r="G18" s="65"/>
      <c r="H18" s="65"/>
      <c r="I18" s="64"/>
    </row>
    <row r="19" spans="1:9" s="44" customFormat="1" ht="15.75" customHeight="1">
      <c r="A19" s="64"/>
      <c r="B19" s="195" t="s">
        <v>193</v>
      </c>
      <c r="C19" s="196"/>
      <c r="D19" s="197"/>
      <c r="E19" s="64"/>
      <c r="F19" s="65"/>
      <c r="G19" s="65"/>
      <c r="H19" s="65"/>
      <c r="I19" s="64"/>
    </row>
    <row r="20" spans="1:9" s="230" customFormat="1" ht="46.2" customHeight="1">
      <c r="A20" s="228">
        <v>1</v>
      </c>
      <c r="B20" s="228" t="s">
        <v>224</v>
      </c>
      <c r="C20" s="228" t="s">
        <v>225</v>
      </c>
      <c r="D20" s="53" t="s">
        <v>204</v>
      </c>
      <c r="E20" s="53"/>
      <c r="F20" s="228"/>
      <c r="G20" s="228"/>
      <c r="H20" s="228"/>
      <c r="I20" s="229"/>
    </row>
    <row r="21" spans="1:9" s="45" customFormat="1" ht="43.2" customHeight="1">
      <c r="A21" s="58">
        <f ca="1">IF(OFFSET(A21,-1,0) ="",OFFSET(A21,-2,0)+1,OFFSET(A21,-1,0)+1 )</f>
        <v>2</v>
      </c>
      <c r="B21" s="228" t="s">
        <v>229</v>
      </c>
      <c r="C21" s="228" t="s">
        <v>235</v>
      </c>
      <c r="D21" s="53" t="s">
        <v>204</v>
      </c>
      <c r="E21" s="54"/>
      <c r="F21" s="52"/>
      <c r="G21" s="52"/>
      <c r="H21" s="52"/>
      <c r="I21" s="55"/>
    </row>
    <row r="22" spans="1:9" s="45" customFormat="1" ht="39" customHeight="1">
      <c r="A22" s="58">
        <f ca="1">IF(OFFSET(A22,-1,0) ="",OFFSET(A22,-2,0)+1,OFFSET(A22,-1,0)+1 )</f>
        <v>3</v>
      </c>
      <c r="B22" s="228" t="s">
        <v>230</v>
      </c>
      <c r="C22" s="228" t="s">
        <v>236</v>
      </c>
      <c r="D22" s="59" t="s">
        <v>206</v>
      </c>
      <c r="E22" s="167">
        <v>1000</v>
      </c>
      <c r="F22" s="52"/>
      <c r="G22" s="52"/>
      <c r="H22" s="52"/>
      <c r="I22" s="55"/>
    </row>
    <row r="23" spans="1:9" s="45" customFormat="1" ht="47.4" customHeight="1">
      <c r="A23" s="58">
        <v>4</v>
      </c>
      <c r="B23" s="228" t="s">
        <v>231</v>
      </c>
      <c r="C23" s="228" t="s">
        <v>237</v>
      </c>
      <c r="D23" s="59" t="s">
        <v>206</v>
      </c>
      <c r="E23" s="167">
        <v>999999</v>
      </c>
      <c r="F23" s="52"/>
      <c r="G23" s="52"/>
      <c r="H23" s="52"/>
      <c r="I23" s="55"/>
    </row>
    <row r="24" spans="1:9" s="48" customFormat="1" ht="46.8" customHeight="1">
      <c r="A24" s="58">
        <f ca="1">IF(OFFSET(A24,-1,0) ="",OFFSET(A24,-2,0)+1,OFFSET(A24,-1,0)+1 )</f>
        <v>5</v>
      </c>
      <c r="B24" s="228" t="s">
        <v>232</v>
      </c>
      <c r="C24" s="228" t="s">
        <v>238</v>
      </c>
      <c r="D24" s="54" t="s">
        <v>208</v>
      </c>
      <c r="E24" s="167">
        <v>1000000</v>
      </c>
      <c r="F24" s="52"/>
      <c r="G24" s="52"/>
      <c r="H24" s="52"/>
      <c r="I24" s="60"/>
    </row>
    <row r="25" spans="1:9" s="48" customFormat="1" ht="39" customHeight="1">
      <c r="A25" s="58">
        <f ca="1">IF(OFFSET(A25,-1,0) ="",OFFSET(A25,-2,0)+1,OFFSET(A25,-1,0)+1 )</f>
        <v>6</v>
      </c>
      <c r="B25" s="228" t="s">
        <v>233</v>
      </c>
      <c r="C25" s="228" t="s">
        <v>240</v>
      </c>
      <c r="D25" s="54" t="s">
        <v>208</v>
      </c>
      <c r="E25" s="167">
        <v>999999999</v>
      </c>
      <c r="F25" s="52"/>
      <c r="G25" s="52"/>
      <c r="H25" s="52"/>
      <c r="I25" s="60"/>
    </row>
    <row r="26" spans="1:9" s="48" customFormat="1" ht="46.2" customHeight="1">
      <c r="A26" s="58">
        <f ca="1">IF(OFFSET(A26,-1,0) ="",OFFSET(A26,-2,0)+1,OFFSET(A26,-1,0)+1 )</f>
        <v>7</v>
      </c>
      <c r="B26" s="228" t="s">
        <v>234</v>
      </c>
      <c r="C26" s="228" t="s">
        <v>239</v>
      </c>
      <c r="D26" s="54" t="s">
        <v>207</v>
      </c>
      <c r="E26" s="167">
        <v>1000000000</v>
      </c>
      <c r="F26" s="52"/>
      <c r="G26" s="52"/>
      <c r="H26" s="52"/>
      <c r="I26" s="60"/>
    </row>
    <row r="27" spans="1:9" s="48" customFormat="1" ht="36" customHeight="1">
      <c r="A27" s="58">
        <f t="shared" ref="A27:A33" ca="1" si="0">IF(OFFSET(A27,-1,0) ="",OFFSET(A27,-2,0)+1,OFFSET(A27,-1,0)+1 )</f>
        <v>8</v>
      </c>
      <c r="B27" s="52" t="s">
        <v>241</v>
      </c>
      <c r="C27" s="52" t="s">
        <v>203</v>
      </c>
      <c r="D27" s="54" t="s">
        <v>205</v>
      </c>
      <c r="E27" s="54"/>
      <c r="F27" s="52"/>
      <c r="G27" s="52"/>
      <c r="H27" s="52"/>
      <c r="I27" s="60"/>
    </row>
    <row r="28" spans="1:9" s="48" customFormat="1" ht="13.8">
      <c r="A28" s="74"/>
      <c r="B28" s="195" t="s">
        <v>194</v>
      </c>
      <c r="C28" s="196"/>
      <c r="D28" s="197"/>
      <c r="E28" s="66"/>
      <c r="F28" s="63"/>
      <c r="G28" s="63"/>
      <c r="H28" s="63"/>
      <c r="I28" s="66"/>
    </row>
    <row r="29" spans="1:9" s="48" customFormat="1" ht="26.4">
      <c r="A29" s="61">
        <f t="shared" ca="1" si="0"/>
        <v>9</v>
      </c>
      <c r="B29" s="228" t="s">
        <v>242</v>
      </c>
      <c r="C29" s="228" t="s">
        <v>249</v>
      </c>
      <c r="D29" s="53" t="s">
        <v>204</v>
      </c>
      <c r="E29" s="54"/>
      <c r="F29" s="52"/>
      <c r="G29" s="52"/>
      <c r="H29" s="52"/>
      <c r="I29" s="61"/>
    </row>
    <row r="30" spans="1:9" s="48" customFormat="1" ht="28.8" customHeight="1">
      <c r="A30" s="61">
        <f t="shared" ca="1" si="0"/>
        <v>10</v>
      </c>
      <c r="B30" s="228" t="s">
        <v>243</v>
      </c>
      <c r="C30" s="228" t="s">
        <v>250</v>
      </c>
      <c r="D30" s="53" t="s">
        <v>204</v>
      </c>
      <c r="E30" s="54"/>
      <c r="F30" s="52"/>
      <c r="G30" s="52"/>
      <c r="H30" s="52"/>
      <c r="I30" s="61"/>
    </row>
    <row r="31" spans="1:9" s="48" customFormat="1" ht="42.6" customHeight="1">
      <c r="A31" s="61">
        <f t="shared" ca="1" si="0"/>
        <v>11</v>
      </c>
      <c r="B31" s="228" t="s">
        <v>244</v>
      </c>
      <c r="C31" s="228" t="s">
        <v>251</v>
      </c>
      <c r="D31" s="59" t="s">
        <v>206</v>
      </c>
      <c r="E31" s="167">
        <v>1000</v>
      </c>
      <c r="F31" s="52"/>
      <c r="G31" s="52"/>
      <c r="H31" s="52"/>
      <c r="I31" s="61"/>
    </row>
    <row r="32" spans="1:9" s="48" customFormat="1" ht="45.6" customHeight="1">
      <c r="A32" s="61">
        <f t="shared" ca="1" si="0"/>
        <v>12</v>
      </c>
      <c r="B32" s="228" t="s">
        <v>245</v>
      </c>
      <c r="C32" s="228" t="s">
        <v>252</v>
      </c>
      <c r="D32" s="59" t="s">
        <v>206</v>
      </c>
      <c r="E32" s="167">
        <v>999999</v>
      </c>
      <c r="F32" s="52"/>
      <c r="G32" s="52"/>
      <c r="H32" s="52"/>
      <c r="I32" s="61"/>
    </row>
    <row r="33" spans="1:9" s="48" customFormat="1" ht="49.8" customHeight="1">
      <c r="A33" s="61">
        <f t="shared" ca="1" si="0"/>
        <v>13</v>
      </c>
      <c r="B33" s="228" t="s">
        <v>248</v>
      </c>
      <c r="C33" s="228" t="s">
        <v>253</v>
      </c>
      <c r="D33" s="54" t="s">
        <v>208</v>
      </c>
      <c r="E33" s="167">
        <v>1000000</v>
      </c>
      <c r="F33" s="52"/>
      <c r="G33" s="52"/>
      <c r="H33" s="52"/>
      <c r="I33" s="61"/>
    </row>
    <row r="34" spans="1:9" s="48" customFormat="1" ht="48.6" customHeight="1">
      <c r="A34" s="61">
        <f t="shared" ref="A34:A53" ca="1" si="1">IF(OFFSET(A34,-1,0) ="",OFFSET(A34,-2,0)+1,OFFSET(A34,-1,0)+1 )</f>
        <v>14</v>
      </c>
      <c r="B34" s="228" t="s">
        <v>246</v>
      </c>
      <c r="C34" s="228" t="s">
        <v>254</v>
      </c>
      <c r="D34" s="54" t="s">
        <v>208</v>
      </c>
      <c r="E34" s="167">
        <v>999999999</v>
      </c>
      <c r="F34" s="52"/>
      <c r="G34" s="52"/>
      <c r="H34" s="52"/>
      <c r="I34" s="61"/>
    </row>
    <row r="35" spans="1:9" s="49" customFormat="1" ht="45.6" customHeight="1">
      <c r="A35" s="62">
        <f t="shared" ca="1" si="1"/>
        <v>15</v>
      </c>
      <c r="B35" s="228" t="s">
        <v>247</v>
      </c>
      <c r="C35" s="228" t="s">
        <v>255</v>
      </c>
      <c r="D35" s="54" t="s">
        <v>207</v>
      </c>
      <c r="E35" s="167">
        <v>1000000000</v>
      </c>
      <c r="F35" s="52"/>
      <c r="G35" s="52"/>
      <c r="H35" s="52"/>
      <c r="I35" s="62"/>
    </row>
    <row r="36" spans="1:9" s="48" customFormat="1" ht="72.599999999999994" customHeight="1">
      <c r="A36" s="61">
        <f t="shared" ca="1" si="1"/>
        <v>16</v>
      </c>
      <c r="B36" s="52" t="s">
        <v>257</v>
      </c>
      <c r="C36" s="52" t="s">
        <v>256</v>
      </c>
      <c r="D36" s="54" t="s">
        <v>258</v>
      </c>
      <c r="E36" s="54"/>
      <c r="F36" s="52"/>
      <c r="G36" s="52"/>
      <c r="H36" s="52"/>
      <c r="I36" s="61"/>
    </row>
    <row r="37" spans="1:9" s="49" customFormat="1" ht="72" customHeight="1">
      <c r="A37" s="62">
        <f t="shared" ca="1" si="1"/>
        <v>17</v>
      </c>
      <c r="B37" s="228" t="s">
        <v>226</v>
      </c>
      <c r="C37" s="228" t="s">
        <v>227</v>
      </c>
      <c r="D37" s="53" t="s">
        <v>260</v>
      </c>
      <c r="E37" s="53" t="s">
        <v>228</v>
      </c>
      <c r="F37" s="228"/>
      <c r="G37" s="228"/>
      <c r="H37" s="228"/>
      <c r="I37" s="231"/>
    </row>
    <row r="38" spans="1:9" s="48" customFormat="1" ht="138.6" customHeight="1">
      <c r="A38" s="61">
        <f t="shared" ca="1" si="1"/>
        <v>18</v>
      </c>
      <c r="B38" s="228" t="s">
        <v>259</v>
      </c>
      <c r="C38" s="228" t="s">
        <v>261</v>
      </c>
      <c r="D38" s="54" t="s">
        <v>262</v>
      </c>
      <c r="E38" s="54"/>
      <c r="F38" s="52"/>
      <c r="G38" s="52"/>
      <c r="H38" s="52"/>
      <c r="I38" s="61"/>
    </row>
    <row r="39" spans="1:9" s="48" customFormat="1" ht="79.8" customHeight="1">
      <c r="A39" s="61">
        <f ca="1">IF(OFFSET(A39,-1,0) ="",OFFSET(A39,-2,0)+1,OFFSET(A39,-1,0)+1 )</f>
        <v>19</v>
      </c>
      <c r="B39" s="228" t="s">
        <v>266</v>
      </c>
      <c r="C39" s="228" t="s">
        <v>265</v>
      </c>
      <c r="D39" s="53" t="s">
        <v>263</v>
      </c>
      <c r="E39" s="59"/>
      <c r="F39" s="52"/>
      <c r="G39" s="52"/>
      <c r="H39" s="52"/>
      <c r="I39" s="61"/>
    </row>
    <row r="40" spans="1:9" s="48" customFormat="1" ht="74.400000000000006" customHeight="1">
      <c r="A40" s="61">
        <f t="shared" ca="1" si="1"/>
        <v>20</v>
      </c>
      <c r="B40" s="228" t="s">
        <v>267</v>
      </c>
      <c r="C40" s="228" t="s">
        <v>264</v>
      </c>
      <c r="D40" s="53" t="s">
        <v>260</v>
      </c>
      <c r="E40" s="54"/>
      <c r="F40" s="52"/>
      <c r="G40" s="52"/>
      <c r="H40" s="52"/>
      <c r="I40" s="61"/>
    </row>
    <row r="41" spans="1:9" s="166" customFormat="1" ht="13.8">
      <c r="A41" s="163"/>
      <c r="B41" s="195" t="s">
        <v>195</v>
      </c>
      <c r="C41" s="196"/>
      <c r="D41" s="197"/>
      <c r="E41" s="165"/>
      <c r="F41" s="164"/>
      <c r="G41" s="164"/>
      <c r="H41" s="164"/>
      <c r="I41" s="163"/>
    </row>
    <row r="42" spans="1:9" s="48" customFormat="1" ht="36" customHeight="1">
      <c r="A42" s="61">
        <f ca="1">IF(OFFSET(A42,-1,0) ="",OFFSET(A42,-3,0)+1,OFFSET(A42,-1,0)+1 )</f>
        <v>20</v>
      </c>
      <c r="B42" s="52" t="s">
        <v>276</v>
      </c>
      <c r="C42" s="52" t="s">
        <v>268</v>
      </c>
      <c r="D42" s="54" t="s">
        <v>209</v>
      </c>
      <c r="E42" s="54"/>
      <c r="F42" s="52"/>
      <c r="G42" s="52"/>
      <c r="H42" s="52"/>
      <c r="I42" s="61"/>
    </row>
    <row r="43" spans="1:9" s="48" customFormat="1" ht="58.8" customHeight="1">
      <c r="A43" s="61">
        <f t="shared" ca="1" si="1"/>
        <v>21</v>
      </c>
      <c r="B43" s="52" t="s">
        <v>202</v>
      </c>
      <c r="C43" s="52" t="s">
        <v>269</v>
      </c>
      <c r="D43" s="54" t="s">
        <v>210</v>
      </c>
      <c r="E43" s="54"/>
      <c r="F43" s="52"/>
      <c r="G43" s="52"/>
      <c r="H43" s="52"/>
      <c r="I43" s="61"/>
    </row>
    <row r="44" spans="1:9" s="48" customFormat="1" ht="40.799999999999997" customHeight="1">
      <c r="A44" s="61">
        <f t="shared" ca="1" si="1"/>
        <v>22</v>
      </c>
      <c r="B44" s="52" t="s">
        <v>198</v>
      </c>
      <c r="C44" s="52" t="s">
        <v>270</v>
      </c>
      <c r="D44" s="54" t="s">
        <v>211</v>
      </c>
      <c r="E44" s="54"/>
      <c r="F44" s="52"/>
      <c r="G44" s="52"/>
      <c r="H44" s="52"/>
      <c r="I44" s="61"/>
    </row>
    <row r="45" spans="1:9" s="48" customFormat="1" ht="40.799999999999997" customHeight="1">
      <c r="A45" s="61">
        <f t="shared" ca="1" si="1"/>
        <v>23</v>
      </c>
      <c r="B45" s="52" t="s">
        <v>199</v>
      </c>
      <c r="C45" s="52" t="s">
        <v>215</v>
      </c>
      <c r="D45" s="54" t="s">
        <v>213</v>
      </c>
      <c r="E45" s="54"/>
      <c r="F45" s="52"/>
      <c r="G45" s="52"/>
      <c r="H45" s="52"/>
      <c r="I45" s="61"/>
    </row>
    <row r="46" spans="1:9" s="48" customFormat="1" ht="45.6" customHeight="1">
      <c r="A46" s="61">
        <f t="shared" ca="1" si="1"/>
        <v>24</v>
      </c>
      <c r="B46" s="52" t="s">
        <v>200</v>
      </c>
      <c r="C46" s="52" t="s">
        <v>215</v>
      </c>
      <c r="D46" s="54" t="s">
        <v>212</v>
      </c>
      <c r="E46" s="54"/>
      <c r="F46" s="52"/>
      <c r="G46" s="52"/>
      <c r="H46" s="52"/>
      <c r="I46" s="61"/>
    </row>
    <row r="47" spans="1:9" s="48" customFormat="1" ht="46.2" customHeight="1">
      <c r="A47" s="61">
        <f t="shared" ca="1" si="1"/>
        <v>25</v>
      </c>
      <c r="B47" s="52" t="s">
        <v>201</v>
      </c>
      <c r="C47" s="52" t="s">
        <v>215</v>
      </c>
      <c r="D47" s="54" t="s">
        <v>214</v>
      </c>
      <c r="E47" s="54"/>
      <c r="F47" s="52"/>
      <c r="G47" s="52"/>
      <c r="H47" s="52"/>
      <c r="I47" s="61"/>
    </row>
    <row r="48" spans="1:9" s="48" customFormat="1" ht="36.6" customHeight="1">
      <c r="A48" s="61">
        <f t="shared" ca="1" si="1"/>
        <v>26</v>
      </c>
      <c r="B48" s="52" t="s">
        <v>280</v>
      </c>
      <c r="C48" s="52" t="s">
        <v>271</v>
      </c>
      <c r="D48" s="54" t="s">
        <v>216</v>
      </c>
      <c r="E48" s="54"/>
      <c r="F48" s="52"/>
      <c r="G48" s="52"/>
      <c r="H48" s="52"/>
      <c r="I48" s="61"/>
    </row>
    <row r="49" spans="1:9" s="48" customFormat="1" ht="39.6" customHeight="1">
      <c r="A49" s="61">
        <f t="shared" ca="1" si="1"/>
        <v>27</v>
      </c>
      <c r="B49" s="52" t="s">
        <v>279</v>
      </c>
      <c r="C49" s="52" t="s">
        <v>272</v>
      </c>
      <c r="D49" s="54" t="s">
        <v>216</v>
      </c>
      <c r="E49" s="54"/>
      <c r="F49" s="52"/>
      <c r="G49" s="52"/>
      <c r="H49" s="52"/>
      <c r="I49" s="61"/>
    </row>
    <row r="50" spans="1:9" s="48" customFormat="1" ht="34.799999999999997" customHeight="1">
      <c r="A50" s="61">
        <f t="shared" ca="1" si="1"/>
        <v>28</v>
      </c>
      <c r="B50" s="52" t="s">
        <v>277</v>
      </c>
      <c r="C50" s="52" t="s">
        <v>271</v>
      </c>
      <c r="D50" s="54" t="s">
        <v>218</v>
      </c>
      <c r="E50" s="54"/>
      <c r="F50" s="52"/>
      <c r="G50" s="52"/>
      <c r="H50" s="52"/>
      <c r="I50" s="61"/>
    </row>
    <row r="51" spans="1:9" s="48" customFormat="1" ht="44.4" customHeight="1">
      <c r="A51" s="61">
        <f t="shared" ca="1" si="1"/>
        <v>29</v>
      </c>
      <c r="B51" s="52" t="s">
        <v>278</v>
      </c>
      <c r="C51" s="52" t="s">
        <v>273</v>
      </c>
      <c r="D51" s="54" t="s">
        <v>217</v>
      </c>
      <c r="E51" s="54"/>
      <c r="F51" s="52"/>
      <c r="G51" s="52"/>
      <c r="H51" s="52"/>
      <c r="I51" s="61"/>
    </row>
    <row r="52" spans="1:9" s="48" customFormat="1" ht="48" customHeight="1">
      <c r="A52" s="61">
        <f t="shared" ca="1" si="1"/>
        <v>30</v>
      </c>
      <c r="B52" s="52" t="s">
        <v>196</v>
      </c>
      <c r="C52" s="52" t="s">
        <v>274</v>
      </c>
      <c r="D52" s="54" t="s">
        <v>220</v>
      </c>
      <c r="E52" s="54"/>
      <c r="F52" s="52"/>
      <c r="G52" s="52"/>
      <c r="H52" s="52"/>
      <c r="I52" s="61"/>
    </row>
    <row r="53" spans="1:9" s="48" customFormat="1" ht="64.2" customHeight="1">
      <c r="A53" s="61">
        <f t="shared" ca="1" si="1"/>
        <v>31</v>
      </c>
      <c r="B53" s="52" t="s">
        <v>197</v>
      </c>
      <c r="C53" s="52" t="s">
        <v>275</v>
      </c>
      <c r="D53" s="54" t="s">
        <v>219</v>
      </c>
      <c r="E53" s="54"/>
      <c r="F53" s="52"/>
      <c r="G53" s="52"/>
      <c r="H53" s="52"/>
      <c r="I53" s="61"/>
    </row>
  </sheetData>
  <mergeCells count="14">
    <mergeCell ref="B41:D41"/>
    <mergeCell ref="A1:D1"/>
    <mergeCell ref="A2:D2"/>
    <mergeCell ref="B6:D6"/>
    <mergeCell ref="B7:D7"/>
    <mergeCell ref="B8:D8"/>
    <mergeCell ref="F16:H16"/>
    <mergeCell ref="B18:D18"/>
    <mergeCell ref="B28:D28"/>
    <mergeCell ref="E2:E3"/>
    <mergeCell ref="C3:D3"/>
    <mergeCell ref="B4:D4"/>
    <mergeCell ref="B5:D5"/>
    <mergeCell ref="B19:D19"/>
  </mergeCells>
  <dataValidations count="4">
    <dataValidation showDropDown="1" showErrorMessage="1" sqref="F16:H17" xr:uid="{00000000-0002-0000-0400-000000000000}"/>
    <dataValidation allowBlank="1" showInputMessage="1" showErrorMessage="1" sqref="F18:H19" xr:uid="{00000000-0002-0000-0400-000001000000}"/>
    <dataValidation type="list" allowBlank="1" showErrorMessage="1" sqref="F54:H101" xr:uid="{00000000-0002-0000-0400-000002000000}">
      <formula1>#REF!</formula1>
      <formula2>0</formula2>
    </dataValidation>
    <dataValidation type="list" allowBlank="1" sqref="F20:H53"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59"/>
  <sheetViews>
    <sheetView showGridLines="0" zoomScaleNormal="100" workbookViewId="0">
      <selection activeCell="I16" sqref="I16"/>
    </sheetView>
  </sheetViews>
  <sheetFormatPr defaultColWidth="9.109375" defaultRowHeight="13.8"/>
  <cols>
    <col min="1" max="1" width="4" style="76" customWidth="1"/>
    <col min="2" max="2" width="16.109375" style="77" customWidth="1"/>
    <col min="3" max="3" width="19" style="77" customWidth="1"/>
    <col min="4" max="4" width="20.44140625" style="77" customWidth="1"/>
    <col min="5" max="5" width="16.33203125" style="77" customWidth="1"/>
    <col min="6" max="6" width="19" style="77" customWidth="1"/>
    <col min="7" max="7" width="15" style="79" customWidth="1"/>
    <col min="8" max="8" width="23.5546875" style="79" customWidth="1"/>
    <col min="9" max="9" width="25.44140625" style="79" customWidth="1"/>
    <col min="10" max="10" width="21" style="79" customWidth="1"/>
    <col min="11" max="11" width="11.44140625" style="79" customWidth="1"/>
    <col min="12" max="12" width="17.33203125" style="79" customWidth="1"/>
    <col min="13" max="13" width="17.33203125" style="77" customWidth="1"/>
    <col min="14" max="14" width="14.109375" style="77" customWidth="1"/>
    <col min="15" max="15" width="18.44140625" style="77" customWidth="1"/>
    <col min="16" max="16384" width="9.109375" style="77"/>
  </cols>
  <sheetData>
    <row r="1" spans="1:12">
      <c r="G1" s="78" t="s">
        <v>103</v>
      </c>
    </row>
    <row r="2" spans="1:12" s="81" customFormat="1" ht="24.6">
      <c r="A2" s="80"/>
      <c r="C2" s="223" t="s">
        <v>104</v>
      </c>
      <c r="D2" s="223"/>
      <c r="E2" s="223"/>
      <c r="F2" s="223"/>
      <c r="G2" s="223"/>
      <c r="H2" s="82" t="s">
        <v>105</v>
      </c>
      <c r="I2" s="83"/>
      <c r="J2" s="83"/>
      <c r="K2" s="83"/>
      <c r="L2" s="83"/>
    </row>
    <row r="3" spans="1:12" s="81" customFormat="1" ht="22.8">
      <c r="A3" s="80"/>
      <c r="C3" s="224" t="s">
        <v>106</v>
      </c>
      <c r="D3" s="224"/>
      <c r="E3" s="153"/>
      <c r="F3" s="225" t="s">
        <v>107</v>
      </c>
      <c r="G3" s="225"/>
      <c r="H3" s="83"/>
      <c r="I3" s="83"/>
      <c r="J3" s="84"/>
      <c r="K3" s="83"/>
      <c r="L3" s="83"/>
    </row>
    <row r="4" spans="1:12">
      <c r="A4" s="80"/>
      <c r="D4" s="85"/>
      <c r="E4" s="85"/>
      <c r="H4" s="86"/>
    </row>
    <row r="5" spans="1:12" s="87" customFormat="1" ht="14.4">
      <c r="A5" s="80"/>
      <c r="D5" s="88"/>
      <c r="E5" s="88"/>
      <c r="G5" s="89"/>
      <c r="H5" s="90"/>
      <c r="I5" s="89"/>
      <c r="J5" s="89"/>
      <c r="K5" s="89"/>
      <c r="L5" s="89"/>
    </row>
    <row r="6" spans="1:12" ht="21.75" customHeight="1">
      <c r="B6" s="207" t="s">
        <v>108</v>
      </c>
      <c r="C6" s="207"/>
      <c r="D6" s="91"/>
      <c r="E6" s="91"/>
      <c r="F6" s="91"/>
      <c r="G6" s="92"/>
      <c r="H6" s="92"/>
    </row>
    <row r="7" spans="1:12">
      <c r="B7" s="93" t="s">
        <v>109</v>
      </c>
      <c r="C7" s="94"/>
      <c r="D7" s="94"/>
      <c r="E7" s="94"/>
      <c r="F7" s="94"/>
      <c r="G7" s="95"/>
    </row>
    <row r="8" spans="1:12">
      <c r="A8" s="96" t="s">
        <v>48</v>
      </c>
      <c r="B8" s="156" t="s">
        <v>110</v>
      </c>
      <c r="C8" s="156" t="s">
        <v>111</v>
      </c>
      <c r="D8" s="156" t="s">
        <v>112</v>
      </c>
      <c r="E8" s="156" t="s">
        <v>113</v>
      </c>
      <c r="F8" s="156" t="s">
        <v>114</v>
      </c>
      <c r="G8" s="156" t="s">
        <v>115</v>
      </c>
      <c r="H8" s="156" t="s">
        <v>116</v>
      </c>
      <c r="I8" s="155" t="s">
        <v>117</v>
      </c>
      <c r="L8" s="77"/>
    </row>
    <row r="9" spans="1:12" s="122" customFormat="1" ht="14.4">
      <c r="A9" s="118"/>
      <c r="B9" s="119" t="s">
        <v>118</v>
      </c>
      <c r="C9" s="119" t="s">
        <v>119</v>
      </c>
      <c r="D9" s="119" t="s">
        <v>120</v>
      </c>
      <c r="E9" s="119" t="s">
        <v>121</v>
      </c>
      <c r="F9" s="119" t="s">
        <v>122</v>
      </c>
      <c r="G9" s="119" t="s">
        <v>123</v>
      </c>
      <c r="H9" s="119" t="s">
        <v>124</v>
      </c>
      <c r="I9" s="120"/>
      <c r="J9" s="121"/>
      <c r="K9" s="121"/>
    </row>
    <row r="10" spans="1:12">
      <c r="A10" s="97">
        <v>1</v>
      </c>
      <c r="B10" s="98" t="s">
        <v>56</v>
      </c>
      <c r="C10" s="98" t="s">
        <v>125</v>
      </c>
      <c r="D10" s="98" t="s">
        <v>126</v>
      </c>
      <c r="E10" s="98" t="s">
        <v>127</v>
      </c>
      <c r="F10" s="98" t="s">
        <v>128</v>
      </c>
      <c r="G10" s="98" t="s">
        <v>129</v>
      </c>
      <c r="H10" s="98" t="s">
        <v>129</v>
      </c>
      <c r="I10" s="99"/>
      <c r="L10" s="77"/>
    </row>
    <row r="11" spans="1:12" ht="20.25" customHeight="1">
      <c r="A11" s="97">
        <v>2</v>
      </c>
      <c r="B11" s="98" t="s">
        <v>57</v>
      </c>
      <c r="C11" s="98" t="s">
        <v>130</v>
      </c>
      <c r="D11" s="98" t="s">
        <v>131</v>
      </c>
      <c r="E11" s="98" t="s">
        <v>132</v>
      </c>
      <c r="F11" s="98" t="s">
        <v>128</v>
      </c>
      <c r="G11" s="98" t="s">
        <v>129</v>
      </c>
      <c r="H11" s="98" t="s">
        <v>133</v>
      </c>
      <c r="I11" s="99" t="s">
        <v>134</v>
      </c>
      <c r="L11" s="77"/>
    </row>
    <row r="12" spans="1:12" ht="15" customHeight="1">
      <c r="B12" s="100"/>
      <c r="C12" s="94"/>
      <c r="D12" s="94"/>
      <c r="E12" s="94"/>
      <c r="F12" s="94"/>
      <c r="G12" s="95"/>
    </row>
    <row r="13" spans="1:12" ht="21.75" customHeight="1">
      <c r="B13" s="207" t="s">
        <v>135</v>
      </c>
      <c r="C13" s="207"/>
      <c r="D13" s="207"/>
      <c r="E13" s="91"/>
      <c r="F13" s="91"/>
      <c r="G13" s="92"/>
      <c r="H13" s="92"/>
    </row>
    <row r="14" spans="1:12">
      <c r="B14" s="93" t="s">
        <v>136</v>
      </c>
      <c r="C14" s="94"/>
      <c r="D14" s="94"/>
      <c r="E14" s="94"/>
      <c r="F14" s="94"/>
      <c r="G14" s="95"/>
    </row>
    <row r="15" spans="1:12" ht="31.5" customHeight="1">
      <c r="A15" s="96" t="s">
        <v>48</v>
      </c>
      <c r="B15" s="156" t="s">
        <v>137</v>
      </c>
      <c r="C15" s="156" t="s">
        <v>31</v>
      </c>
      <c r="D15" s="156" t="s">
        <v>33</v>
      </c>
      <c r="E15" s="156" t="s">
        <v>133</v>
      </c>
      <c r="F15" s="156" t="s">
        <v>35</v>
      </c>
      <c r="G15" s="156" t="s">
        <v>138</v>
      </c>
      <c r="L15" s="77"/>
    </row>
    <row r="16" spans="1:12" s="122" customFormat="1" ht="52.8">
      <c r="A16" s="118"/>
      <c r="B16" s="119" t="s">
        <v>118</v>
      </c>
      <c r="C16" s="123" t="s">
        <v>139</v>
      </c>
      <c r="D16" s="123" t="s">
        <v>140</v>
      </c>
      <c r="E16" s="123" t="s">
        <v>141</v>
      </c>
      <c r="F16" s="123" t="s">
        <v>142</v>
      </c>
      <c r="G16" s="123" t="s">
        <v>143</v>
      </c>
      <c r="H16" s="121"/>
      <c r="I16" s="121"/>
      <c r="J16" s="121"/>
      <c r="K16" s="121"/>
    </row>
    <row r="17" spans="1:12">
      <c r="A17" s="97">
        <v>1</v>
      </c>
      <c r="B17" s="98" t="s">
        <v>56</v>
      </c>
      <c r="C17" s="101">
        <f>'User Story 1'!D11</f>
        <v>0</v>
      </c>
      <c r="D17" s="101">
        <f>'User Story 1'!D12</f>
        <v>0</v>
      </c>
      <c r="E17" s="101">
        <f>'User Story 1'!D14</f>
        <v>0</v>
      </c>
      <c r="F17" s="101">
        <f>'User Story 1'!D13</f>
        <v>0</v>
      </c>
      <c r="G17" s="101">
        <f>'User Story 1'!D15</f>
        <v>0</v>
      </c>
      <c r="L17" s="77"/>
    </row>
    <row r="18" spans="1:12" ht="20.25" customHeight="1">
      <c r="A18" s="97">
        <v>2</v>
      </c>
      <c r="B18" s="98" t="s">
        <v>89</v>
      </c>
      <c r="C18" s="101">
        <f>SUM(C17:C17)</f>
        <v>0</v>
      </c>
      <c r="D18" s="101">
        <f>SUM(D17:D17)</f>
        <v>0</v>
      </c>
      <c r="E18" s="101">
        <f>SUM(E17:E17)</f>
        <v>0</v>
      </c>
      <c r="F18" s="101">
        <f>SUM(F17:F17)</f>
        <v>0</v>
      </c>
      <c r="G18" s="101">
        <f>SUM(G17:G17)</f>
        <v>0</v>
      </c>
      <c r="L18" s="77"/>
    </row>
    <row r="19" spans="1:12" ht="20.25" customHeight="1">
      <c r="A19" s="103"/>
      <c r="B19" s="104"/>
      <c r="C19" s="117" t="s">
        <v>144</v>
      </c>
      <c r="D19" s="116" t="e">
        <f>SUM(C18,D18,G18)/SUM(C18:G18)</f>
        <v>#DIV/0!</v>
      </c>
      <c r="E19" s="105"/>
      <c r="F19" s="105"/>
      <c r="G19" s="105"/>
      <c r="L19" s="77"/>
    </row>
    <row r="20" spans="1:12">
      <c r="B20" s="100"/>
      <c r="C20" s="94"/>
      <c r="D20" s="94"/>
      <c r="E20" s="94"/>
      <c r="F20" s="94"/>
      <c r="G20" s="95"/>
    </row>
    <row r="21" spans="1:12" ht="21.75" customHeight="1">
      <c r="B21" s="207" t="s">
        <v>145</v>
      </c>
      <c r="C21" s="207"/>
      <c r="D21" s="207"/>
      <c r="E21" s="91"/>
      <c r="F21" s="91"/>
      <c r="G21" s="92"/>
      <c r="H21" s="92"/>
    </row>
    <row r="22" spans="1:12" ht="21.75" customHeight="1">
      <c r="B22" s="93" t="s">
        <v>146</v>
      </c>
      <c r="C22" s="154"/>
      <c r="D22" s="154"/>
      <c r="E22" s="91"/>
      <c r="F22" s="91"/>
      <c r="G22" s="92"/>
      <c r="H22" s="92"/>
    </row>
    <row r="23" spans="1:12" ht="14.4">
      <c r="B23" s="102" t="s">
        <v>147</v>
      </c>
      <c r="C23" s="94"/>
      <c r="D23" s="94"/>
      <c r="E23" s="94"/>
      <c r="F23" s="94"/>
      <c r="G23" s="95"/>
    </row>
    <row r="24" spans="1:12" ht="18.75" customHeight="1">
      <c r="A24" s="96" t="s">
        <v>48</v>
      </c>
      <c r="B24" s="156" t="s">
        <v>148</v>
      </c>
      <c r="C24" s="156" t="s">
        <v>149</v>
      </c>
      <c r="D24" s="156" t="s">
        <v>150</v>
      </c>
      <c r="E24" s="156" t="s">
        <v>151</v>
      </c>
      <c r="F24" s="156" t="s">
        <v>152</v>
      </c>
      <c r="G24" s="226" t="s">
        <v>100</v>
      </c>
      <c r="H24" s="227"/>
    </row>
    <row r="25" spans="1:12">
      <c r="A25" s="97">
        <v>1</v>
      </c>
      <c r="B25" s="98" t="s">
        <v>153</v>
      </c>
      <c r="C25" s="101" t="e">
        <f>COUNTIFS(#REF!, "*Critical*",#REF!,"*Open*")</f>
        <v>#REF!</v>
      </c>
      <c r="D25" s="101" t="e">
        <f>COUNTIFS(#REF!, "*Critical*",#REF!,"*Resolved*")</f>
        <v>#REF!</v>
      </c>
      <c r="E25" s="101" t="e">
        <f>COUNTIFS(#REF!, "*Critical*",#REF!,"*Reopened*")</f>
        <v>#REF!</v>
      </c>
      <c r="F25" s="101" t="e">
        <f>COUNTIFS(#REF!, "*Critical*",#REF!,"*Closed*") + COUNTIFS(#REF!, "*Critical*",#REF!,"*Ready for client test*")</f>
        <v>#REF!</v>
      </c>
      <c r="G25" s="218"/>
      <c r="H25" s="219"/>
    </row>
    <row r="26" spans="1:12" ht="20.25" customHeight="1">
      <c r="A26" s="97">
        <v>2</v>
      </c>
      <c r="B26" s="98" t="s">
        <v>154</v>
      </c>
      <c r="C26" s="101" t="e">
        <f>COUNTIFS(#REF!, "*Major*",#REF!,"*Open*")</f>
        <v>#REF!</v>
      </c>
      <c r="D26" s="101" t="e">
        <f>COUNTIFS(#REF!, "*Major*",#REF!,"*Resolved*")</f>
        <v>#REF!</v>
      </c>
      <c r="E26" s="101" t="e">
        <f>COUNTIFS(#REF!, "*Major*",#REF!,"*Reopened*")</f>
        <v>#REF!</v>
      </c>
      <c r="F26" s="101" t="e">
        <f>COUNTIFS(#REF!, "*Major*",#REF!,"*Closed*") + COUNTIFS(#REF!, "*Major*",#REF!,"*Ready for client test*")</f>
        <v>#REF!</v>
      </c>
      <c r="G26" s="218"/>
      <c r="H26" s="219"/>
    </row>
    <row r="27" spans="1:12" ht="20.25" customHeight="1">
      <c r="A27" s="97">
        <v>3</v>
      </c>
      <c r="B27" s="98" t="s">
        <v>155</v>
      </c>
      <c r="C27" s="101" t="e">
        <f>COUNTIFS(#REF!, "*Normal*",#REF!,"*Open*")</f>
        <v>#REF!</v>
      </c>
      <c r="D27" s="101" t="e">
        <f>COUNTIFS(#REF!, "*Normal*",#REF!,"*Resolved*")</f>
        <v>#REF!</v>
      </c>
      <c r="E27" s="101" t="e">
        <f>COUNTIFS(#REF!, "*Normal*",#REF!,"*Reopened*")</f>
        <v>#REF!</v>
      </c>
      <c r="F27" s="101" t="e">
        <f>COUNTIFS(#REF!, "*Normal*",#REF!,"*Closed*") + COUNTIFS(#REF!, "*Normal*",#REF!,"*Ready for client test*")</f>
        <v>#REF!</v>
      </c>
      <c r="G27" s="218"/>
      <c r="H27" s="219"/>
    </row>
    <row r="28" spans="1:12" ht="20.25" customHeight="1">
      <c r="A28" s="97">
        <v>4</v>
      </c>
      <c r="B28" s="98" t="s">
        <v>156</v>
      </c>
      <c r="C28" s="101" t="e">
        <f>COUNTIFS(#REF!, "*Minor*",#REF!,"*Open*")</f>
        <v>#REF!</v>
      </c>
      <c r="D28" s="101" t="e">
        <f>COUNTIFS(#REF!, "*Minor*",#REF!,"*Resolved*")</f>
        <v>#REF!</v>
      </c>
      <c r="E28" s="101" t="e">
        <f>COUNTIFS(#REF!, "*Minor*",#REF!,"*Reopened*")</f>
        <v>#REF!</v>
      </c>
      <c r="F28" s="101" t="e">
        <f>COUNTIFS(#REF!, "*Minor*",#REF!,"*Closed*") + COUNTIFS(#REF!, "*Minor*",#REF!,"*Ready for client test*")</f>
        <v>#REF!</v>
      </c>
      <c r="G28" s="218"/>
      <c r="H28" s="219"/>
    </row>
    <row r="29" spans="1:12" ht="20.25" customHeight="1">
      <c r="A29" s="97"/>
      <c r="B29" s="96" t="s">
        <v>89</v>
      </c>
      <c r="C29" s="96" t="e">
        <f>SUM(C25:C28)</f>
        <v>#REF!</v>
      </c>
      <c r="D29" s="96">
        <v>0</v>
      </c>
      <c r="E29" s="96">
        <v>0</v>
      </c>
      <c r="F29" s="96" t="e">
        <f>SUM(F25:F28)</f>
        <v>#REF!</v>
      </c>
      <c r="G29" s="218"/>
      <c r="H29" s="219"/>
    </row>
    <row r="30" spans="1:12" ht="20.25" customHeight="1">
      <c r="A30" s="103"/>
      <c r="B30" s="104"/>
      <c r="C30" s="105"/>
      <c r="D30" s="105"/>
      <c r="E30" s="105"/>
      <c r="F30" s="105"/>
      <c r="G30" s="105"/>
      <c r="H30" s="105"/>
    </row>
    <row r="31" spans="1:12" ht="14.4">
      <c r="B31" s="102" t="s">
        <v>157</v>
      </c>
      <c r="C31" s="94"/>
      <c r="D31" s="94"/>
      <c r="E31" s="94"/>
      <c r="F31" s="94"/>
      <c r="G31" s="95"/>
    </row>
    <row r="32" spans="1:12" ht="18.75" customHeight="1">
      <c r="A32" s="96" t="s">
        <v>48</v>
      </c>
      <c r="B32" s="156" t="s">
        <v>158</v>
      </c>
      <c r="C32" s="156" t="s">
        <v>159</v>
      </c>
      <c r="D32" s="156" t="s">
        <v>160</v>
      </c>
      <c r="E32" s="156" t="s">
        <v>114</v>
      </c>
      <c r="F32" s="212" t="s">
        <v>117</v>
      </c>
      <c r="G32" s="214"/>
    </row>
    <row r="33" spans="1:12" s="122" customFormat="1" ht="14.4">
      <c r="A33" s="118"/>
      <c r="B33" s="119" t="s">
        <v>161</v>
      </c>
      <c r="C33" s="123" t="s">
        <v>162</v>
      </c>
      <c r="D33" s="123" t="s">
        <v>163</v>
      </c>
      <c r="E33" s="123" t="s">
        <v>122</v>
      </c>
      <c r="F33" s="221"/>
      <c r="G33" s="222"/>
      <c r="H33" s="121"/>
      <c r="I33" s="121"/>
      <c r="J33" s="121"/>
      <c r="K33" s="121"/>
      <c r="L33" s="121"/>
    </row>
    <row r="34" spans="1:12">
      <c r="A34" s="97">
        <v>1</v>
      </c>
      <c r="B34" s="98" t="s">
        <v>102</v>
      </c>
      <c r="C34" s="101" t="s">
        <v>164</v>
      </c>
      <c r="D34" s="101" t="s">
        <v>156</v>
      </c>
      <c r="E34" s="101" t="s">
        <v>128</v>
      </c>
      <c r="F34" s="218"/>
      <c r="G34" s="219"/>
    </row>
    <row r="35" spans="1:12" ht="20.25" customHeight="1">
      <c r="A35" s="97">
        <v>2</v>
      </c>
      <c r="B35" s="98" t="s">
        <v>101</v>
      </c>
      <c r="C35" s="101" t="s">
        <v>165</v>
      </c>
      <c r="D35" s="101" t="s">
        <v>156</v>
      </c>
      <c r="E35" s="101" t="s">
        <v>128</v>
      </c>
      <c r="F35" s="218"/>
      <c r="G35" s="219"/>
    </row>
    <row r="36" spans="1:12" ht="20.25" customHeight="1">
      <c r="A36" s="103"/>
      <c r="B36" s="104"/>
      <c r="C36" s="105"/>
      <c r="D36" s="105"/>
      <c r="E36" s="105"/>
      <c r="F36" s="105"/>
      <c r="G36" s="105"/>
      <c r="H36" s="105"/>
    </row>
    <row r="37" spans="1:12" ht="21.75" customHeight="1">
      <c r="B37" s="207" t="s">
        <v>166</v>
      </c>
      <c r="C37" s="207"/>
      <c r="D37" s="91"/>
      <c r="E37" s="91"/>
      <c r="F37" s="91"/>
      <c r="G37" s="92"/>
      <c r="H37" s="92"/>
    </row>
    <row r="38" spans="1:12">
      <c r="B38" s="93" t="s">
        <v>167</v>
      </c>
      <c r="C38" s="94"/>
      <c r="D38" s="94"/>
      <c r="E38" s="94"/>
      <c r="F38" s="94"/>
      <c r="G38" s="95"/>
    </row>
    <row r="39" spans="1:12" ht="18.75" customHeight="1">
      <c r="A39" s="96" t="s">
        <v>48</v>
      </c>
      <c r="B39" s="156" t="s">
        <v>52</v>
      </c>
      <c r="C39" s="220" t="s">
        <v>168</v>
      </c>
      <c r="D39" s="220"/>
      <c r="E39" s="220" t="s">
        <v>169</v>
      </c>
      <c r="F39" s="220"/>
      <c r="G39" s="220"/>
      <c r="H39" s="96" t="s">
        <v>170</v>
      </c>
    </row>
    <row r="40" spans="1:12" ht="34.5" customHeight="1">
      <c r="A40" s="97">
        <v>1</v>
      </c>
      <c r="B40" s="157" t="s">
        <v>171</v>
      </c>
      <c r="C40" s="217" t="s">
        <v>172</v>
      </c>
      <c r="D40" s="217"/>
      <c r="E40" s="217" t="s">
        <v>173</v>
      </c>
      <c r="F40" s="217"/>
      <c r="G40" s="217"/>
      <c r="H40" s="106"/>
    </row>
    <row r="41" spans="1:12" ht="34.5" customHeight="1">
      <c r="A41" s="97">
        <v>2</v>
      </c>
      <c r="B41" s="157" t="s">
        <v>171</v>
      </c>
      <c r="C41" s="217" t="s">
        <v>172</v>
      </c>
      <c r="D41" s="217"/>
      <c r="E41" s="217" t="s">
        <v>173</v>
      </c>
      <c r="F41" s="217"/>
      <c r="G41" s="217"/>
      <c r="H41" s="106"/>
    </row>
    <row r="42" spans="1:12" ht="34.5" customHeight="1">
      <c r="A42" s="97">
        <v>3</v>
      </c>
      <c r="B42" s="157" t="s">
        <v>171</v>
      </c>
      <c r="C42" s="217" t="s">
        <v>172</v>
      </c>
      <c r="D42" s="217"/>
      <c r="E42" s="217" t="s">
        <v>173</v>
      </c>
      <c r="F42" s="217"/>
      <c r="G42" s="217"/>
      <c r="H42" s="106"/>
    </row>
    <row r="43" spans="1:12">
      <c r="B43" s="107"/>
      <c r="C43" s="107"/>
      <c r="D43" s="107"/>
      <c r="E43" s="108"/>
      <c r="F43" s="94"/>
      <c r="G43" s="95"/>
    </row>
    <row r="44" spans="1:12" ht="21.75" customHeight="1">
      <c r="B44" s="207" t="s">
        <v>174</v>
      </c>
      <c r="C44" s="207"/>
      <c r="D44" s="91"/>
      <c r="E44" s="91"/>
      <c r="F44" s="91"/>
      <c r="G44" s="92"/>
      <c r="H44" s="92"/>
    </row>
    <row r="45" spans="1:12">
      <c r="B45" s="93" t="s">
        <v>175</v>
      </c>
      <c r="C45" s="107"/>
      <c r="D45" s="107"/>
      <c r="E45" s="108"/>
      <c r="F45" s="94"/>
      <c r="G45" s="95"/>
    </row>
    <row r="46" spans="1:12" s="110" customFormat="1" ht="21" customHeight="1">
      <c r="A46" s="208" t="s">
        <v>48</v>
      </c>
      <c r="B46" s="210" t="s">
        <v>176</v>
      </c>
      <c r="C46" s="212" t="s">
        <v>177</v>
      </c>
      <c r="D46" s="213"/>
      <c r="E46" s="213"/>
      <c r="F46" s="214"/>
      <c r="G46" s="215" t="s">
        <v>144</v>
      </c>
      <c r="H46" s="215" t="s">
        <v>176</v>
      </c>
      <c r="I46" s="205" t="s">
        <v>178</v>
      </c>
      <c r="J46" s="109"/>
      <c r="K46" s="109"/>
      <c r="L46" s="109"/>
    </row>
    <row r="47" spans="1:12">
      <c r="A47" s="209"/>
      <c r="B47" s="211"/>
      <c r="C47" s="111" t="s">
        <v>153</v>
      </c>
      <c r="D47" s="111" t="s">
        <v>154</v>
      </c>
      <c r="E47" s="112" t="s">
        <v>155</v>
      </c>
      <c r="F47" s="112" t="s">
        <v>156</v>
      </c>
      <c r="G47" s="216"/>
      <c r="H47" s="216"/>
      <c r="I47" s="206"/>
    </row>
    <row r="48" spans="1:12" ht="39.6">
      <c r="A48" s="209"/>
      <c r="B48" s="211"/>
      <c r="C48" s="125" t="s">
        <v>179</v>
      </c>
      <c r="D48" s="125" t="s">
        <v>180</v>
      </c>
      <c r="E48" s="125" t="s">
        <v>181</v>
      </c>
      <c r="F48" s="125" t="s">
        <v>182</v>
      </c>
      <c r="G48" s="124" t="s">
        <v>183</v>
      </c>
      <c r="H48" s="124" t="s">
        <v>184</v>
      </c>
      <c r="I48" s="124" t="s">
        <v>184</v>
      </c>
    </row>
    <row r="49" spans="1:9" ht="39.6">
      <c r="A49" s="97">
        <v>1</v>
      </c>
      <c r="B49" s="118" t="s">
        <v>185</v>
      </c>
      <c r="C49" s="125" t="s">
        <v>179</v>
      </c>
      <c r="D49" s="125" t="s">
        <v>180</v>
      </c>
      <c r="E49" s="125" t="s">
        <v>181</v>
      </c>
      <c r="F49" s="125" t="s">
        <v>182</v>
      </c>
      <c r="G49" s="113" t="s">
        <v>183</v>
      </c>
      <c r="H49" s="113" t="s">
        <v>184</v>
      </c>
      <c r="I49" s="113" t="s">
        <v>184</v>
      </c>
    </row>
    <row r="50" spans="1:9">
      <c r="A50" s="97">
        <v>2</v>
      </c>
      <c r="B50" s="97" t="s">
        <v>55</v>
      </c>
      <c r="C50" s="113">
        <v>0</v>
      </c>
      <c r="D50" s="113">
        <v>0</v>
      </c>
      <c r="E50" s="113">
        <v>0</v>
      </c>
      <c r="F50" s="113" t="e">
        <f>SUM(C29:E29)</f>
        <v>#REF!</v>
      </c>
      <c r="G50" s="126" t="e">
        <f>D19</f>
        <v>#DIV/0!</v>
      </c>
      <c r="H50" s="113" t="s">
        <v>184</v>
      </c>
      <c r="I50" s="113" t="s">
        <v>184</v>
      </c>
    </row>
    <row r="51" spans="1:9" ht="18.75" customHeight="1">
      <c r="B51" s="114"/>
    </row>
    <row r="52" spans="1:9">
      <c r="B52" s="115"/>
    </row>
    <row r="53" spans="1:9">
      <c r="B53" s="115"/>
    </row>
    <row r="54" spans="1:9">
      <c r="B54" s="115"/>
    </row>
    <row r="55" spans="1:9">
      <c r="B55" s="115"/>
    </row>
    <row r="56" spans="1:9">
      <c r="B56" s="115"/>
    </row>
    <row r="57" spans="1:9">
      <c r="B57" s="115"/>
    </row>
    <row r="58" spans="1:9">
      <c r="B58" s="115"/>
    </row>
    <row r="59" spans="1:9">
      <c r="B59" s="115"/>
    </row>
  </sheetData>
  <mergeCells count="32">
    <mergeCell ref="G29:H29"/>
    <mergeCell ref="C2:G2"/>
    <mergeCell ref="C3:D3"/>
    <mergeCell ref="F3:G3"/>
    <mergeCell ref="B6:C6"/>
    <mergeCell ref="B13:D13"/>
    <mergeCell ref="B21:D21"/>
    <mergeCell ref="G24:H24"/>
    <mergeCell ref="G25:H25"/>
    <mergeCell ref="G26:H26"/>
    <mergeCell ref="G27:H27"/>
    <mergeCell ref="G28:H28"/>
    <mergeCell ref="F32:G32"/>
    <mergeCell ref="F34:G34"/>
    <mergeCell ref="F35:G35"/>
    <mergeCell ref="B37:C37"/>
    <mergeCell ref="C39:D39"/>
    <mergeCell ref="E39:G39"/>
    <mergeCell ref="F33:G33"/>
    <mergeCell ref="C40:D40"/>
    <mergeCell ref="E40:G40"/>
    <mergeCell ref="C41:D41"/>
    <mergeCell ref="E41:G41"/>
    <mergeCell ref="C42:D42"/>
    <mergeCell ref="E42:G42"/>
    <mergeCell ref="I46:I47"/>
    <mergeCell ref="B44:C44"/>
    <mergeCell ref="A46:A48"/>
    <mergeCell ref="B46:B48"/>
    <mergeCell ref="C46:F46"/>
    <mergeCell ref="G46:G47"/>
    <mergeCell ref="H46:H47"/>
  </mergeCells>
  <conditionalFormatting sqref="H49">
    <cfRule type="cellIs" dxfId="5" priority="5" operator="equal">
      <formula>"FAIL"</formula>
    </cfRule>
    <cfRule type="cellIs" dxfId="4" priority="6" operator="equal">
      <formula>"PASS"</formula>
    </cfRule>
  </conditionalFormatting>
  <conditionalFormatting sqref="I49:I50">
    <cfRule type="cellIs" dxfId="3" priority="3" operator="equal">
      <formula>"FAIL"</formula>
    </cfRule>
    <cfRule type="cellIs" dxfId="2" priority="4" operator="equal">
      <formula>"PASS"</formula>
    </cfRule>
  </conditionalFormatting>
  <conditionalFormatting sqref="H50">
    <cfRule type="cellIs" dxfId="1" priority="1" operator="equal">
      <formula>"FAIL"</formula>
    </cfRule>
    <cfRule type="cellIs" dxfId="0" priority="2" operator="equal">
      <formula>"PASS"</formula>
    </cfRule>
  </conditionalFormatting>
  <dataValidations count="1">
    <dataValidation type="list" allowBlank="1" showInputMessage="1" showErrorMessage="1" sqref="H49:I50"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User Story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kim anh</cp:lastModifiedBy>
  <cp:revision/>
  <dcterms:created xsi:type="dcterms:W3CDTF">2016-08-15T09:08:57Z</dcterms:created>
  <dcterms:modified xsi:type="dcterms:W3CDTF">2022-10-15T09:06:51Z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