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
    </mc:Choice>
  </mc:AlternateContent>
  <xr:revisionPtr revIDLastSave="0" documentId="13_ncr:1_{29AFF9BE-A943-4E00-9AC3-4ACAEAC89D94}" xr6:coauthVersionLast="47" xr6:coauthVersionMax="47" xr10:uidLastSave="{00000000-0000-0000-0000-000000000000}"/>
  <bookViews>
    <workbookView xWindow="5412" yWindow="504" windowWidth="18072" windowHeight="12636"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A21" i="8"/>
  <c r="A22" i="8" s="1"/>
  <c r="A24" i="8" s="1"/>
  <c r="A25" i="8" s="1"/>
  <c r="A26" i="8" s="1"/>
  <c r="A27" i="8" s="1"/>
  <c r="A29" i="8" s="1"/>
  <c r="A30" i="8" s="1"/>
  <c r="A31" i="8" s="1"/>
  <c r="A32" i="8" s="1"/>
  <c r="A33" i="8" s="1"/>
  <c r="A34" i="8" s="1"/>
  <c r="A35" i="8" s="1"/>
  <c r="A36" i="8" s="1"/>
  <c r="A37" i="8" s="1"/>
  <c r="A38" i="8" s="1"/>
  <c r="D14" i="8"/>
  <c r="E17" i="10" s="1"/>
  <c r="E18" i="10" s="1"/>
  <c r="C14" i="8"/>
  <c r="B14" i="8"/>
  <c r="D13" i="8"/>
  <c r="C13" i="8"/>
  <c r="B13" i="8"/>
  <c r="D12" i="8"/>
  <c r="D17" i="10" s="1"/>
  <c r="D18" i="10" s="1"/>
  <c r="C12" i="8"/>
  <c r="B12" i="8"/>
  <c r="D9" i="8"/>
  <c r="C9" i="8"/>
  <c r="B9" i="8"/>
  <c r="A39" i="8" l="1"/>
  <c r="A40" i="8" s="1"/>
  <c r="A42" i="8" s="1"/>
  <c r="A43" i="8" s="1"/>
  <c r="B10" i="8"/>
  <c r="D10" i="8"/>
  <c r="F17" i="10"/>
  <c r="F18" i="10" s="1"/>
  <c r="D19" i="10" s="1"/>
  <c r="G50" i="10" s="1"/>
  <c r="C10" i="8"/>
  <c r="A44" i="8" l="1"/>
  <c r="A46" i="8"/>
  <c r="A47" i="8" s="1"/>
  <c r="A48" i="8" s="1"/>
  <c r="A49" i="8" s="1"/>
  <c r="A50" i="8" s="1"/>
  <c r="A51" i="8" s="1"/>
  <c r="A52" i="8" s="1"/>
  <c r="A53" i="8" s="1"/>
  <c r="A54" i="8" s="1"/>
  <c r="A55" i="8" s="1"/>
  <c r="A56" i="8" s="1"/>
  <c r="A5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0" authorId="1" shapeId="0" xr:uid="{00000000-0006-0000-0400-000004000000}">
      <text>
        <r>
          <rPr>
            <b/>
            <sz val="9"/>
            <color indexed="81"/>
            <rFont val="Tahoma"/>
            <family val="2"/>
          </rPr>
          <t>Nguyen Dao Thi Binh:</t>
        </r>
        <r>
          <rPr>
            <sz val="9"/>
            <color indexed="81"/>
            <rFont val="Tahoma"/>
            <family val="2"/>
          </rPr>
          <t xml:space="preserve">
Bug ID: 13050</t>
        </r>
      </text>
    </comment>
    <comment ref="F38" authorId="1" shapeId="0" xr:uid="{E9B3C8CF-FF68-4167-99C5-EBA4F342CFAE}">
      <text>
        <r>
          <rPr>
            <b/>
            <sz val="9"/>
            <color indexed="81"/>
            <rFont val="Tahoma"/>
            <family val="2"/>
          </rPr>
          <t>Nguyen Dao Thi Binh:</t>
        </r>
        <r>
          <rPr>
            <sz val="9"/>
            <color indexed="81"/>
            <rFont val="Tahoma"/>
            <family val="2"/>
          </rPr>
          <t xml:space="preserve">
Bug ID: 13057</t>
        </r>
      </text>
    </comment>
    <comment ref="F40" authorId="1" shapeId="0" xr:uid="{00000000-0006-0000-0400-000005000000}">
      <text>
        <r>
          <rPr>
            <b/>
            <sz val="9"/>
            <color indexed="81"/>
            <rFont val="Tahoma"/>
            <family val="2"/>
          </rPr>
          <t>Nguyen Dao Thi Binh:</t>
        </r>
        <r>
          <rPr>
            <sz val="9"/>
            <color indexed="81"/>
            <rFont val="Tahoma"/>
            <family val="2"/>
          </rPr>
          <t xml:space="preserve">
Bug ID: 13057</t>
        </r>
      </text>
    </comment>
    <comment ref="F42" authorId="1" shapeId="0" xr:uid="{00000000-0006-0000-0400-000006000000}">
      <text>
        <r>
          <rPr>
            <b/>
            <sz val="9"/>
            <color indexed="81"/>
            <rFont val="Tahoma"/>
            <family val="2"/>
          </rPr>
          <t>Nguyen Dao Thi Binh:</t>
        </r>
        <r>
          <rPr>
            <sz val="9"/>
            <color indexed="81"/>
            <rFont val="Tahoma"/>
            <family val="2"/>
          </rPr>
          <t xml:space="preserve">
Bug ID: 13057</t>
        </r>
      </text>
    </comment>
    <comment ref="F44" authorId="1" shapeId="0" xr:uid="{00000000-0006-0000-0400-000007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<sst xmlns="http://schemas.openxmlformats.org/spreadsheetml/2006/main" count="300" uniqueCount="233">
  <si>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</si>
  <si>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</si>
  <si>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</si>
  <si>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</si>
  <si>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</si>
  <si>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</si>
  <si>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</si>
  <si>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</si>
  <si>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</si>
  <si>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</si>
  <si>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</si>
  <si>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</si>
  <si>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</si>
  <si>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</si>
  <si>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</si>
  <si>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</si>
  <si>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</si>
  <si>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</si>
  <si>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</si>
  <si>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</si>
  <si>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</si>
  <si>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</si>
  <si>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</si>
  <si>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</si>
  <si>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</si>
  <si>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</si>
  <si>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</si>
  <si>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</si>
  <si>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</si>
  <si>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</si>
  <si>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</si>
  <si>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</si>
  <si>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</si>
  <si>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</si>
  <si>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</si>
  <si>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</si>
  <si>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</si>
  <si>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</si>
  <si>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</si>
  <si>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</si>
  <si>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</si>
  <si>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</si>
  <si>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</si>
  <si>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</si>
  <si>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</si>
  <si>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</si>
  <si>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</si>
  <si>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</si>
  <si>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</si>
  <si>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</si>
  <si>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</si>
  <si>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</si>
  <si>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</si>
  <si>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</si>
  <si>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</si>
  <si>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</si>
  <si>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</si>
  <si>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</si>
  <si>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</si>
  <si>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</si>
  <si>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</si>
  <si>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</si>
  <si>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</si>
  <si>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</si>
  <si>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</si>
  <si>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</si>
  <si>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</si>
  <si>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</si>
  <si>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</si>
  <si>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</si>
  <si>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</si>
  <si>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</si>
  <si>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</si>
  <si>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</si>
  <si>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</si>
  <si>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</si>
  <si>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</si>
  <si>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</si>
  <si>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</si>
  <si>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</si>
  <si>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</si>
  <si>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</si>
  <si>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</si>
  <si>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</si>
  <si>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</si>
  <si>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</si>
  <si>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</si>
  <si>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</si>
  <si>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</si>
  <si>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</si>
  <si>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</si>
  <si>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</si>
  <si>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</si>
  <si>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</si>
  <si>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</si>
  <si>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</si>
  <si>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</si>
  <si>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</si>
  <si>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</si>
  <si>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</si>
  <si>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</si>
  <si>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</si>
  <si>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</si>
  <si>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</si>
  <si>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</si>
  <si>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</si>
  <si>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</si>
  <si>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</si>
  <si>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</si>
  <si>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</si>
  <si>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</si>
  <si>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</si>
  <si>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</si>
  <si>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</si>
  <si>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</si>
  <si>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</si>
  <si>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</si>
  <si>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</si>
  <si>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</si>
  <si>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</si>
  <si>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</si>
  <si>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</si>
  <si>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</si>
  <si>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</si>
  <si>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</si>
  <si>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</si>
  <si>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</si>
  <si>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</si>
  <si>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</si>
  <si>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</si>
  <si>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</si>
  <si>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</si>
  <si>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</si>
  <si>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</si>
  <si>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</si>
  <si>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</si>
  <si>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</si>
  <si>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</si>
  <si>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</si>
  <si>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</si>
  <si>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</si>
  <si>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</si>
  <si>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</si>
  <si>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</si>
  <si>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</si>
  <si>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</si>
  <si>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</si>
  <si>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</si>
  <si>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</si>
  <si>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</si>
  <si>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</si>
  <si>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</si>
  <si>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</si>
  <si>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</si>
  <si>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</si>
  <si>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</si>
  <si>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</si>
  <si>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</si>
  <si>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</si>
  <si>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</si>
  <si>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</si>
  <si>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</si>
  <si>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</si>
  <si>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</si>
  <si>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</si>
  <si>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</si>
  <si>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</si>
  <si>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</si>
  <si>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</si>
  <si>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</si>
  <si>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</si>
  <si>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</si>
  <si>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</si>
  <si>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</si>
  <si>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</si>
  <si>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</si>
  <si>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</si>
  <si>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</si>
  <si>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</si>
  <si>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</si>
  <si>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</si>
  <si>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</si>
  <si>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</si>
  <si>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</si>
  <si>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</si>
  <si>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</si>
  <si>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Assignment1_KimAnh_MiddleTerm.xltx</t>
  </si>
  <si>
    <t>V1</t>
  </si>
  <si>
    <t>Thuy Truong</t>
  </si>
  <si>
    <t>Write test description for 2 view function</t>
  </si>
  <si>
    <t>Kim Anh</t>
  </si>
  <si>
    <t>Oct 10 2022</t>
  </si>
  <si>
    <t>View product function</t>
  </si>
  <si>
    <t>1. Display Price</t>
  </si>
  <si>
    <t>1.1 View Original price</t>
  </si>
  <si>
    <t>1.2 View dícounted price</t>
  </si>
  <si>
    <t>Verify value discounted price equal to original price multiple discount percent</t>
  </si>
  <si>
    <t>Verify original price should be strikethough when being discounted</t>
  </si>
  <si>
    <t>1.3 View discount percent</t>
  </si>
  <si>
    <t>Verify when discount percent is 0%</t>
  </si>
  <si>
    <t>Verify when discount percent is between 0% and 100%</t>
  </si>
  <si>
    <t>Verify when discount percent is 100%</t>
  </si>
  <si>
    <t>2. Display photos</t>
  </si>
  <si>
    <t>Verify initial status of big photo frame must be first photo in list</t>
  </si>
  <si>
    <t xml:space="preserve">Verify button next status when there is 1 photo in list </t>
  </si>
  <si>
    <t xml:space="preserve">Verify button previous status when there is 1 photo in list </t>
  </si>
  <si>
    <t xml:space="preserve">Verify button next status when there are 2 photos in list </t>
  </si>
  <si>
    <t>Verify the picture show on big photo frame when click directly to any photo in small list</t>
  </si>
  <si>
    <t>Verify the picture show on big photo frame when click next / previous button from small list</t>
  </si>
  <si>
    <t>Verify view when photo list has 1 photo</t>
  </si>
  <si>
    <t>Verify view when photo list has 4 photos</t>
  </si>
  <si>
    <t>Verify view when photo list has 5 photos</t>
  </si>
  <si>
    <t>Verify view when photo list has 6 photos</t>
  </si>
  <si>
    <t>Verify view when photo list has 0 photo</t>
  </si>
  <si>
    <t xml:space="preserve">Verify button previous status when there are 2 photos in list </t>
  </si>
  <si>
    <t>Verify displaying comma exactly when original price is 1,000,000</t>
  </si>
  <si>
    <t>Verify displaying comma exactly when orignal price is 999,999</t>
  </si>
  <si>
    <t>Verify displaying comma exactly when original price is 1,000</t>
  </si>
  <si>
    <t>Verify displaying comma exactly when original price is 999,999,999</t>
  </si>
  <si>
    <t>Verify displaying comma exactly when original price is 1,000,000,000</t>
  </si>
  <si>
    <t xml:space="preserve">Verify there is no comma when original price is 0 </t>
  </si>
  <si>
    <t>Verify there is no comma when original price is 999</t>
  </si>
  <si>
    <t xml:space="preserve">Verify there is no comma when discounted price is 0 </t>
  </si>
  <si>
    <t>Verify there is no comma when discounted price is 999</t>
  </si>
  <si>
    <t>Verify displaying comma exactly when discounted price is 1,000</t>
  </si>
  <si>
    <t>Verify displaying comma exactly when discounted price is 999,999</t>
  </si>
  <si>
    <t>Verify displaying comma exactly when discounted price is 1,000,000</t>
  </si>
  <si>
    <t>Verify displaying comma exactly when discounted price is 999,999,999</t>
  </si>
  <si>
    <t>Verify displaying comma exactly when discounted price is 1,000,000,000</t>
  </si>
  <si>
    <t>Verify rounded price down to integeral part if discounted price has decimal part = 0</t>
  </si>
  <si>
    <t>Verify price rounds up to 1 if discounted price has decimal part = 5</t>
  </si>
  <si>
    <t>Verify price rounds up to 1 if discounted price has decimal part &gt; 5</t>
  </si>
  <si>
    <t>Verify price down to 1 if discounted price has decimal part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</si>
</sst>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D14" sqref="D14"/>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67" t="s">
        <v>2</v>
      </c>
      <c r="B4" s="168"/>
      <c r="C4" s="168"/>
      <c r="D4" s="168"/>
      <c r="E4" s="169"/>
      <c r="F4" s="18"/>
    </row>
    <row r="5" spans="1:6">
      <c r="A5" s="170" t="s">
        <v>3</v>
      </c>
      <c r="B5" s="170"/>
      <c r="C5" s="171" t="s">
        <v>4</v>
      </c>
      <c r="D5" s="171"/>
      <c r="E5" s="171"/>
      <c r="F5" s="18"/>
    </row>
    <row r="6" spans="1:6" ht="29.25" customHeight="1">
      <c r="A6" s="172" t="s">
        <v>186</v>
      </c>
      <c r="B6" s="173"/>
      <c r="C6" s="166" t="s">
        <v>5</v>
      </c>
      <c r="D6" s="166"/>
      <c r="E6" s="166"/>
      <c r="F6" s="18"/>
    </row>
    <row r="7" spans="1:6" ht="29.25" customHeight="1">
      <c r="A7" s="142"/>
      <c r="B7" s="142"/>
      <c r="C7" s="143"/>
      <c r="D7" s="143"/>
      <c r="E7" s="143"/>
      <c r="F7" s="18"/>
    </row>
    <row r="8" spans="1:6" s="144" customFormat="1" ht="29.25" customHeight="1">
      <c r="A8" s="164" t="s">
        <v>6</v>
      </c>
      <c r="B8" s="165"/>
      <c r="C8" s="165"/>
      <c r="D8" s="165"/>
      <c r="E8" s="165"/>
      <c r="F8" s="165"/>
    </row>
    <row r="9" spans="1:6" s="144" customFormat="1" ht="15" customHeight="1">
      <c r="A9" s="145" t="s">
        <v>7</v>
      </c>
      <c r="B9" s="145" t="s">
        <v>8</v>
      </c>
      <c r="C9" s="145" t="s">
        <v>9</v>
      </c>
      <c r="D9" s="145" t="s">
        <v>10</v>
      </c>
      <c r="E9" s="145" t="s">
        <v>11</v>
      </c>
      <c r="F9" s="145" t="s">
        <v>12</v>
      </c>
    </row>
    <row r="10" spans="1:6" s="144" customFormat="1" ht="26.4">
      <c r="A10" s="128" t="s">
        <v>187</v>
      </c>
      <c r="B10" s="129" t="s">
        <v>191</v>
      </c>
      <c r="C10" s="130" t="s">
        <v>190</v>
      </c>
      <c r="D10" s="147" t="s">
        <v>189</v>
      </c>
      <c r="E10" s="131" t="s">
        <v>188</v>
      </c>
      <c r="F10" s="146"/>
    </row>
    <row r="11" spans="1:6" s="144" customFormat="1" ht="13.2">
      <c r="A11" s="128"/>
      <c r="B11" s="129"/>
      <c r="C11" s="130"/>
      <c r="D11" s="147"/>
      <c r="E11" s="131"/>
      <c r="F11" s="146"/>
    </row>
    <row r="12" spans="1:6" s="144" customFormat="1" ht="13.2">
      <c r="A12" s="159"/>
      <c r="B12" s="160"/>
      <c r="C12" s="161"/>
      <c r="D12" s="162"/>
      <c r="E12" s="163"/>
      <c r="F12" s="146"/>
    </row>
    <row r="13" spans="1:6" s="144" customFormat="1" ht="30" customHeight="1">
      <c r="A13" s="166" t="s">
        <v>13</v>
      </c>
      <c r="B13" s="166"/>
      <c r="C13" s="166"/>
      <c r="D13" s="166"/>
      <c r="E13" s="166"/>
      <c r="F13" s="16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2" t="s">
        <v>14</v>
      </c>
      <c r="J1" s="34"/>
      <c r="K1" s="34"/>
    </row>
    <row r="2" spans="1:11" ht="25.5" customHeight="1">
      <c r="B2" s="179" t="s">
        <v>15</v>
      </c>
      <c r="C2" s="179"/>
      <c r="D2" s="179"/>
      <c r="E2" s="179"/>
      <c r="F2" s="179"/>
      <c r="G2" s="179"/>
      <c r="H2" s="179"/>
      <c r="I2" s="179"/>
      <c r="J2" s="177" t="s">
        <v>16</v>
      </c>
      <c r="K2" s="177"/>
    </row>
    <row r="3" spans="1:11" ht="28.5" customHeight="1">
      <c r="B3" s="180" t="s">
        <v>17</v>
      </c>
      <c r="C3" s="180"/>
      <c r="D3" s="180"/>
      <c r="E3" s="180"/>
      <c r="F3" s="178" t="s">
        <v>18</v>
      </c>
      <c r="G3" s="178"/>
      <c r="H3" s="178"/>
      <c r="I3" s="178"/>
      <c r="J3" s="177"/>
      <c r="K3" s="177"/>
    </row>
    <row r="4" spans="1:11" ht="18" customHeight="1">
      <c r="B4" s="150"/>
      <c r="C4" s="150"/>
      <c r="D4" s="150"/>
      <c r="E4" s="150"/>
      <c r="F4" s="149"/>
      <c r="G4" s="149"/>
      <c r="H4" s="149"/>
      <c r="I4" s="149"/>
      <c r="J4" s="148"/>
      <c r="K4" s="148"/>
    </row>
    <row r="6" spans="1:11" ht="22.8">
      <c r="A6" s="4" t="s">
        <v>19</v>
      </c>
    </row>
    <row r="7" spans="1:11">
      <c r="A7" s="184" t="s">
        <v>20</v>
      </c>
      <c r="B7" s="184"/>
      <c r="C7" s="184"/>
      <c r="D7" s="184"/>
      <c r="E7" s="184"/>
      <c r="F7" s="184"/>
      <c r="G7" s="184"/>
      <c r="H7" s="184"/>
      <c r="I7" s="184"/>
    </row>
    <row r="8" spans="1:11" ht="20.25" customHeight="1">
      <c r="A8" s="184"/>
      <c r="B8" s="184"/>
      <c r="C8" s="184"/>
      <c r="D8" s="184"/>
      <c r="E8" s="184"/>
      <c r="F8" s="184"/>
      <c r="G8" s="184"/>
      <c r="H8" s="184"/>
      <c r="I8" s="184"/>
    </row>
    <row r="9" spans="1:11">
      <c r="A9" s="184" t="s">
        <v>21</v>
      </c>
      <c r="B9" s="184"/>
      <c r="C9" s="184"/>
      <c r="D9" s="184"/>
      <c r="E9" s="184"/>
      <c r="F9" s="184"/>
      <c r="G9" s="184"/>
      <c r="H9" s="184"/>
      <c r="I9" s="184"/>
    </row>
    <row r="10" spans="1:11" ht="21" customHeight="1">
      <c r="A10" s="184"/>
      <c r="B10" s="184"/>
      <c r="C10" s="184"/>
      <c r="D10" s="184"/>
      <c r="E10" s="184"/>
      <c r="F10" s="184"/>
      <c r="G10" s="184"/>
      <c r="H10" s="184"/>
      <c r="I10" s="184"/>
    </row>
    <row r="11" spans="1:11" ht="13.8">
      <c r="A11" s="185" t="s">
        <v>22</v>
      </c>
      <c r="B11" s="185"/>
      <c r="C11" s="185"/>
      <c r="D11" s="185"/>
      <c r="E11" s="185"/>
      <c r="F11" s="185"/>
      <c r="G11" s="185"/>
      <c r="H11" s="185"/>
      <c r="I11" s="185"/>
    </row>
    <row r="12" spans="1:11">
      <c r="A12" s="3"/>
      <c r="B12" s="3"/>
      <c r="C12" s="3"/>
      <c r="D12" s="3"/>
      <c r="E12" s="3"/>
      <c r="F12" s="3"/>
      <c r="G12" s="3"/>
      <c r="H12" s="3"/>
      <c r="I12" s="3"/>
    </row>
    <row r="13" spans="1:11" ht="22.8">
      <c r="A13" s="4" t="s">
        <v>23</v>
      </c>
    </row>
    <row r="14" spans="1:11">
      <c r="A14" s="132" t="s">
        <v>24</v>
      </c>
      <c r="B14" s="181" t="s">
        <v>25</v>
      </c>
      <c r="C14" s="182"/>
      <c r="D14" s="182"/>
      <c r="E14" s="182"/>
      <c r="F14" s="182"/>
      <c r="G14" s="182"/>
      <c r="H14" s="182"/>
      <c r="I14" s="182"/>
      <c r="J14" s="182"/>
      <c r="K14" s="183"/>
    </row>
    <row r="15" spans="1:11" ht="14.25" customHeight="1">
      <c r="A15" s="132" t="s">
        <v>26</v>
      </c>
      <c r="B15" s="181" t="s">
        <v>27</v>
      </c>
      <c r="C15" s="182"/>
      <c r="D15" s="182"/>
      <c r="E15" s="182"/>
      <c r="F15" s="182"/>
      <c r="G15" s="182"/>
      <c r="H15" s="182"/>
      <c r="I15" s="182"/>
      <c r="J15" s="182"/>
      <c r="K15" s="183"/>
    </row>
    <row r="16" spans="1:11" ht="14.25" customHeight="1">
      <c r="A16" s="132"/>
      <c r="B16" s="181" t="s">
        <v>28</v>
      </c>
      <c r="C16" s="182"/>
      <c r="D16" s="182"/>
      <c r="E16" s="182"/>
      <c r="F16" s="182"/>
      <c r="G16" s="182"/>
      <c r="H16" s="182"/>
      <c r="I16" s="182"/>
      <c r="J16" s="182"/>
      <c r="K16" s="183"/>
    </row>
    <row r="17" spans="1:14" ht="14.25" customHeight="1">
      <c r="A17" s="132"/>
      <c r="B17" s="181" t="s">
        <v>29</v>
      </c>
      <c r="C17" s="182"/>
      <c r="D17" s="182"/>
      <c r="E17" s="182"/>
      <c r="F17" s="182"/>
      <c r="G17" s="182"/>
      <c r="H17" s="182"/>
      <c r="I17" s="182"/>
      <c r="J17" s="182"/>
      <c r="K17" s="183"/>
    </row>
    <row r="19" spans="1:14" ht="22.8">
      <c r="A19" s="4" t="s">
        <v>30</v>
      </c>
    </row>
    <row r="20" spans="1:14">
      <c r="A20" s="132" t="s">
        <v>31</v>
      </c>
      <c r="B20" s="181" t="s">
        <v>32</v>
      </c>
      <c r="C20" s="182"/>
      <c r="D20" s="182"/>
      <c r="E20" s="182"/>
      <c r="F20" s="182"/>
      <c r="G20" s="183"/>
    </row>
    <row r="21" spans="1:14" ht="12.75" customHeight="1">
      <c r="A21" s="132" t="s">
        <v>33</v>
      </c>
      <c r="B21" s="181" t="s">
        <v>34</v>
      </c>
      <c r="C21" s="182"/>
      <c r="D21" s="182"/>
      <c r="E21" s="182"/>
      <c r="F21" s="182"/>
      <c r="G21" s="183"/>
    </row>
    <row r="22" spans="1:14" ht="12.75" customHeight="1">
      <c r="A22" s="132" t="s">
        <v>35</v>
      </c>
      <c r="B22" s="181" t="s">
        <v>36</v>
      </c>
      <c r="C22" s="182"/>
      <c r="D22" s="182"/>
      <c r="E22" s="182"/>
      <c r="F22" s="182"/>
      <c r="G22" s="183"/>
    </row>
    <row r="24" spans="1:14" ht="22.8">
      <c r="A24" s="4" t="s">
        <v>37</v>
      </c>
    </row>
    <row r="25" spans="1:14" ht="13.8">
      <c r="A25" s="151" t="s">
        <v>38</v>
      </c>
      <c r="C25" s="151"/>
      <c r="D25" s="151"/>
      <c r="E25" s="151"/>
      <c r="F25" s="151"/>
      <c r="G25" s="151"/>
      <c r="H25" s="151"/>
      <c r="I25" s="151"/>
      <c r="J25" s="151"/>
      <c r="K25" s="151"/>
      <c r="L25" s="151"/>
      <c r="M25" s="151"/>
      <c r="N25" s="68"/>
    </row>
    <row r="26" spans="1:14" ht="13.8">
      <c r="A26" s="151" t="s">
        <v>39</v>
      </c>
      <c r="C26" s="151"/>
      <c r="D26" s="151"/>
      <c r="E26" s="151"/>
      <c r="F26" s="151"/>
      <c r="G26" s="151"/>
      <c r="H26" s="151"/>
      <c r="I26" s="151"/>
      <c r="J26" s="151"/>
      <c r="K26" s="151"/>
      <c r="L26" s="151"/>
      <c r="M26" s="151"/>
      <c r="N26" s="68"/>
    </row>
    <row r="27" spans="1:14" ht="13.8">
      <c r="A27" s="151" t="s">
        <v>40</v>
      </c>
      <c r="C27" s="151"/>
      <c r="D27" s="151"/>
      <c r="E27" s="151"/>
      <c r="F27" s="151"/>
      <c r="G27" s="151"/>
      <c r="H27" s="151"/>
      <c r="I27" s="151"/>
      <c r="J27" s="151"/>
      <c r="K27" s="151"/>
      <c r="L27" s="151"/>
      <c r="M27" s="151"/>
      <c r="N27" s="68"/>
    </row>
    <row r="29" spans="1:14" ht="21.75" customHeight="1">
      <c r="B29" s="174" t="s">
        <v>41</v>
      </c>
      <c r="C29" s="175"/>
      <c r="D29" s="176"/>
    </row>
    <row r="30" spans="1:14" ht="90" customHeight="1">
      <c r="B30" s="5"/>
      <c r="C30" s="6" t="s">
        <v>42</v>
      </c>
      <c r="D30" s="6" t="s">
        <v>43</v>
      </c>
    </row>
    <row r="32" spans="1:14" ht="22.8">
      <c r="A32" s="4" t="s">
        <v>44</v>
      </c>
    </row>
    <row r="33" spans="1:1" ht="13.8">
      <c r="A33" s="151"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6" t="s">
        <v>46</v>
      </c>
      <c r="B2" s="186"/>
      <c r="C2" s="186"/>
      <c r="D2" s="186"/>
      <c r="E2" s="186"/>
      <c r="F2" s="186"/>
    </row>
    <row r="3" spans="1:10">
      <c r="A3" s="10"/>
      <c r="B3" s="11"/>
      <c r="E3" s="12"/>
    </row>
    <row r="5" spans="1:10" ht="24.6">
      <c r="A5" s="8"/>
      <c r="D5" s="133" t="s">
        <v>47</v>
      </c>
      <c r="E5" s="14"/>
    </row>
    <row r="6" spans="1:10">
      <c r="A6" s="8"/>
    </row>
    <row r="7" spans="1:10" ht="20.25" customHeight="1">
      <c r="A7" s="134" t="s">
        <v>48</v>
      </c>
      <c r="B7" s="134" t="s">
        <v>49</v>
      </c>
      <c r="C7" s="135" t="s">
        <v>50</v>
      </c>
      <c r="D7" s="135" t="s">
        <v>51</v>
      </c>
      <c r="E7" s="135" t="s">
        <v>52</v>
      </c>
      <c r="F7" s="135"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70"/>
      <c r="E11" s="22"/>
      <c r="F11" s="22"/>
    </row>
    <row r="12" spans="1:10" ht="13.8">
      <c r="A12" s="19">
        <v>5</v>
      </c>
      <c r="B12" s="19" t="s">
        <v>58</v>
      </c>
      <c r="C12" s="20"/>
      <c r="D12" s="70"/>
      <c r="E12" s="22"/>
      <c r="F12" s="22"/>
    </row>
    <row r="13" spans="1:10" ht="13.8">
      <c r="A13" s="19">
        <v>6</v>
      </c>
      <c r="B13" s="19" t="s">
        <v>59</v>
      </c>
      <c r="C13" s="20"/>
      <c r="D13" s="70"/>
      <c r="E13" s="22"/>
      <c r="F13" s="22"/>
    </row>
    <row r="14" spans="1:10" ht="13.8">
      <c r="A14" s="19">
        <v>7</v>
      </c>
      <c r="B14" s="19" t="s">
        <v>59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89" t="s">
        <v>60</v>
      </c>
      <c r="B2" s="189"/>
      <c r="C2" s="189"/>
      <c r="D2" s="189"/>
      <c r="E2" s="153"/>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48</v>
      </c>
      <c r="B5" s="136" t="s">
        <v>61</v>
      </c>
      <c r="C5" s="136" t="s">
        <v>62</v>
      </c>
      <c r="D5" s="136" t="s">
        <v>63</v>
      </c>
      <c r="E5" s="29"/>
    </row>
    <row r="6" spans="1:11" ht="66">
      <c r="A6" s="35">
        <v>1</v>
      </c>
      <c r="B6" s="36" t="s">
        <v>64</v>
      </c>
      <c r="C6" s="36" t="s">
        <v>65</v>
      </c>
      <c r="D6" s="35"/>
    </row>
    <row r="7" spans="1:11" ht="52.8">
      <c r="A7" s="35">
        <v>2</v>
      </c>
      <c r="B7" s="36" t="s">
        <v>66</v>
      </c>
      <c r="C7" s="36" t="s">
        <v>67</v>
      </c>
      <c r="D7" s="35"/>
    </row>
    <row r="8" spans="1:11" ht="52.8">
      <c r="A8" s="35">
        <v>3</v>
      </c>
      <c r="B8" s="36" t="s">
        <v>68</v>
      </c>
      <c r="C8" s="36" t="s">
        <v>69</v>
      </c>
      <c r="D8" s="35"/>
    </row>
    <row r="9" spans="1:11" ht="66">
      <c r="A9" s="35">
        <v>4</v>
      </c>
      <c r="B9" s="35" t="s">
        <v>70</v>
      </c>
      <c r="C9" s="35" t="s">
        <v>71</v>
      </c>
      <c r="D9" s="35"/>
    </row>
    <row r="10" spans="1:11" ht="52.8">
      <c r="A10" s="35">
        <v>5</v>
      </c>
      <c r="B10" s="36" t="s">
        <v>72</v>
      </c>
      <c r="C10" s="36" t="s">
        <v>73</v>
      </c>
      <c r="D10" s="35"/>
    </row>
    <row r="11" spans="1:11" ht="26.4">
      <c r="A11" s="35">
        <v>6</v>
      </c>
      <c r="B11" s="36" t="s">
        <v>74</v>
      </c>
      <c r="C11" s="36" t="s">
        <v>74</v>
      </c>
      <c r="D11" s="35"/>
      <c r="E11" s="29"/>
      <c r="F11" s="29"/>
    </row>
    <row r="12" spans="1:11" ht="66">
      <c r="A12" s="35">
        <v>7</v>
      </c>
      <c r="B12" s="36" t="s">
        <v>75</v>
      </c>
      <c r="C12" s="36" t="s">
        <v>76</v>
      </c>
      <c r="D12" s="35"/>
      <c r="E12" s="29"/>
      <c r="F12" s="29"/>
    </row>
    <row r="13" spans="1:11" ht="184.8">
      <c r="A13" s="35">
        <v>8</v>
      </c>
      <c r="B13" s="36" t="s">
        <v>77</v>
      </c>
      <c r="C13" s="36" t="s">
        <v>78</v>
      </c>
      <c r="D13" s="35"/>
      <c r="E13" s="29"/>
      <c r="F13" s="29"/>
    </row>
    <row r="14" spans="1:11" ht="79.2">
      <c r="A14" s="35">
        <v>9</v>
      </c>
      <c r="B14" s="35" t="s">
        <v>79</v>
      </c>
      <c r="C14" s="35" t="s">
        <v>80</v>
      </c>
      <c r="D14" s="35"/>
      <c r="E14" s="29"/>
      <c r="F14" s="29"/>
    </row>
    <row r="16" spans="1:11" ht="13.8">
      <c r="A16" s="187" t="s">
        <v>81</v>
      </c>
      <c r="B16" s="187"/>
      <c r="C16" s="30"/>
      <c r="D16" s="31"/>
    </row>
    <row r="17" spans="1:4" ht="13.8">
      <c r="A17" s="188" t="s">
        <v>82</v>
      </c>
      <c r="B17" s="18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7"/>
  <sheetViews>
    <sheetView showGridLines="0" tabSelected="1" topLeftCell="A67" zoomScaleNormal="100" workbookViewId="0">
      <selection activeCell="C38" sqref="C38"/>
    </sheetView>
  </sheetViews>
  <sheetFormatPr defaultColWidth="9.109375" defaultRowHeight="13.2"/>
  <cols>
    <col min="1" max="1" width="11.332031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60</v>
      </c>
      <c r="B2" s="199"/>
      <c r="C2" s="199"/>
      <c r="D2" s="199"/>
      <c r="E2" s="194"/>
      <c r="F2" s="23"/>
      <c r="G2" s="23"/>
      <c r="H2" s="23"/>
      <c r="I2" s="23"/>
      <c r="J2" s="23"/>
    </row>
    <row r="3" spans="1:24" s="1" customFormat="1" ht="26.4" customHeight="1">
      <c r="A3" s="47"/>
      <c r="C3" s="195"/>
      <c r="D3" s="195"/>
      <c r="E3" s="194"/>
      <c r="F3" s="23"/>
      <c r="G3" s="23"/>
      <c r="H3" s="23"/>
      <c r="I3" s="23"/>
      <c r="J3" s="23"/>
    </row>
    <row r="4" spans="1:24" s="38" customFormat="1" ht="43.2" customHeight="1">
      <c r="A4" s="137" t="s">
        <v>56</v>
      </c>
      <c r="B4" s="196" t="s">
        <v>192</v>
      </c>
      <c r="C4" s="196"/>
      <c r="D4" s="196"/>
      <c r="E4" s="39"/>
      <c r="F4" s="39"/>
      <c r="G4" s="39"/>
      <c r="H4" s="40"/>
      <c r="I4" s="40"/>
      <c r="X4" s="38" t="s">
        <v>83</v>
      </c>
    </row>
    <row r="5" spans="1:24" s="38" customFormat="1" ht="144.75" customHeight="1">
      <c r="A5" s="137" t="s">
        <v>52</v>
      </c>
      <c r="B5" s="197"/>
      <c r="C5" s="196"/>
      <c r="D5" s="196"/>
      <c r="E5" s="39"/>
      <c r="F5" s="39"/>
      <c r="G5" s="39"/>
      <c r="H5" s="40"/>
      <c r="I5" s="40"/>
      <c r="X5" s="38" t="s">
        <v>84</v>
      </c>
    </row>
    <row r="6" spans="1:24" s="38" customFormat="1" ht="26.4">
      <c r="A6" s="137" t="s">
        <v>85</v>
      </c>
      <c r="B6" s="197"/>
      <c r="C6" s="196"/>
      <c r="D6" s="196"/>
      <c r="E6" s="39"/>
      <c r="F6" s="39"/>
      <c r="G6" s="39"/>
      <c r="H6" s="40"/>
      <c r="I6" s="40"/>
    </row>
    <row r="7" spans="1:24" s="38" customFormat="1">
      <c r="A7" s="137" t="s">
        <v>86</v>
      </c>
      <c r="B7" s="196" t="s">
        <v>190</v>
      </c>
      <c r="C7" s="196"/>
      <c r="D7" s="196"/>
      <c r="E7" s="39"/>
      <c r="F7" s="39"/>
      <c r="G7" s="39"/>
      <c r="H7" s="41"/>
      <c r="I7" s="40"/>
      <c r="X7" s="42"/>
    </row>
    <row r="8" spans="1:24" s="43" customFormat="1">
      <c r="A8" s="137" t="s">
        <v>87</v>
      </c>
      <c r="B8" s="200">
        <v>44905</v>
      </c>
      <c r="C8" s="200"/>
      <c r="D8" s="200"/>
      <c r="E8" s="39"/>
    </row>
    <row r="9" spans="1:24" s="43" customFormat="1">
      <c r="A9" s="138" t="s">
        <v>88</v>
      </c>
      <c r="B9" s="71" t="str">
        <f>F17</f>
        <v>Internal Build 03112011</v>
      </c>
      <c r="C9" s="71" t="str">
        <f>G17</f>
        <v>Internal build 14112011</v>
      </c>
      <c r="D9" s="71" t="str">
        <f>H17</f>
        <v>External build 16112011</v>
      </c>
    </row>
    <row r="10" spans="1:24" s="43" customFormat="1">
      <c r="A10" s="139" t="s">
        <v>89</v>
      </c>
      <c r="B10" s="72">
        <f>SUM(B11:B14)</f>
        <v>0</v>
      </c>
      <c r="C10" s="72">
        <f>SUM(C11:C14)</f>
        <v>0</v>
      </c>
      <c r="D10" s="72">
        <f>SUM(D11:D14)</f>
        <v>0</v>
      </c>
    </row>
    <row r="11" spans="1:24" s="43" customFormat="1">
      <c r="A11" s="139" t="s">
        <v>31</v>
      </c>
      <c r="B11" s="73">
        <f>COUNTIF($F$18:$F$49599,"*Passed")</f>
        <v>0</v>
      </c>
      <c r="C11" s="73">
        <f>COUNTIF($G$18:$G$49599,"*Passed")</f>
        <v>0</v>
      </c>
      <c r="D11" s="73">
        <f>COUNTIF($H$18:$H$49599,"*Passed")</f>
        <v>0</v>
      </c>
    </row>
    <row r="12" spans="1:24" s="43" customFormat="1">
      <c r="A12" s="139" t="s">
        <v>33</v>
      </c>
      <c r="B12" s="73">
        <f>COUNTIF($F$18:$F$49319,"*Failed*")</f>
        <v>0</v>
      </c>
      <c r="C12" s="73">
        <f>COUNTIF($G$18:$G$49319,"*Failed*")</f>
        <v>0</v>
      </c>
      <c r="D12" s="73">
        <f>COUNTIF($H$18:$H$49319,"*Failed*")</f>
        <v>0</v>
      </c>
    </row>
    <row r="13" spans="1:24" s="43" customFormat="1">
      <c r="A13" s="139" t="s">
        <v>35</v>
      </c>
      <c r="B13" s="73">
        <f>COUNTIF($F$18:$F$49319,"*Not Run*")</f>
        <v>0</v>
      </c>
      <c r="C13" s="73">
        <f>COUNTIF($G$18:$G$49319,"*Not Run*")</f>
        <v>0</v>
      </c>
      <c r="D13" s="73">
        <f>COUNTIF($H$18:$H$49319,"*Not Run*")</f>
        <v>0</v>
      </c>
      <c r="E13" s="1"/>
      <c r="F13" s="1"/>
      <c r="G13" s="1"/>
      <c r="H13" s="1"/>
      <c r="I13" s="1"/>
    </row>
    <row r="14" spans="1:24" s="43" customFormat="1">
      <c r="A14" s="139" t="s">
        <v>90</v>
      </c>
      <c r="B14" s="73">
        <f>COUNTIF($F$18:$F$49319,"*NA*")</f>
        <v>0</v>
      </c>
      <c r="C14" s="73">
        <f>COUNTIF($G$18:$G$49319,"*NA*")</f>
        <v>0</v>
      </c>
      <c r="D14" s="73">
        <f>COUNTIF($H$18:$H$49319,"*NA*")</f>
        <v>0</v>
      </c>
      <c r="E14" s="1"/>
      <c r="F14" s="1"/>
      <c r="G14" s="1"/>
      <c r="H14" s="1"/>
      <c r="I14" s="1"/>
    </row>
    <row r="15" spans="1:24" s="43" customFormat="1" ht="39.6">
      <c r="A15" s="139" t="s">
        <v>91</v>
      </c>
      <c r="B15" s="73">
        <f>COUNTIF($F$18:$F$49319,"*Passed in previous build*")</f>
        <v>0</v>
      </c>
      <c r="C15" s="73">
        <f>COUNTIF($G$18:$G$49319,"*Passed in previous build*")</f>
        <v>0</v>
      </c>
      <c r="D15" s="73">
        <f>COUNTIF($H$18:$H$49319,"*Passed in previous build*")</f>
        <v>0</v>
      </c>
      <c r="E15" s="1"/>
      <c r="F15" s="1"/>
      <c r="G15" s="1"/>
      <c r="H15" s="1"/>
      <c r="I15" s="1"/>
    </row>
    <row r="16" spans="1:24" s="44" customFormat="1" ht="15" customHeight="1">
      <c r="A16" s="74"/>
      <c r="B16" s="50"/>
      <c r="C16" s="50"/>
      <c r="D16" s="51"/>
      <c r="E16" s="56"/>
      <c r="F16" s="190" t="s">
        <v>88</v>
      </c>
      <c r="G16" s="190"/>
      <c r="H16" s="190"/>
      <c r="I16" s="57"/>
    </row>
    <row r="17" spans="1:9" s="44" customFormat="1" ht="39.6">
      <c r="A17" s="140" t="s">
        <v>92</v>
      </c>
      <c r="B17" s="141" t="s">
        <v>93</v>
      </c>
      <c r="C17" s="141" t="s">
        <v>94</v>
      </c>
      <c r="D17" s="141" t="s">
        <v>95</v>
      </c>
      <c r="E17" s="141" t="s">
        <v>96</v>
      </c>
      <c r="F17" s="141" t="s">
        <v>97</v>
      </c>
      <c r="G17" s="141" t="s">
        <v>98</v>
      </c>
      <c r="H17" s="141" t="s">
        <v>99</v>
      </c>
      <c r="I17" s="141" t="s">
        <v>100</v>
      </c>
    </row>
    <row r="18" spans="1:9" s="44" customFormat="1" ht="15.75" customHeight="1">
      <c r="A18" s="65"/>
      <c r="B18" s="191" t="s">
        <v>193</v>
      </c>
      <c r="C18" s="192"/>
      <c r="D18" s="193"/>
      <c r="E18" s="65"/>
      <c r="F18" s="66"/>
      <c r="G18" s="66"/>
      <c r="H18" s="66"/>
      <c r="I18" s="65"/>
    </row>
    <row r="19" spans="1:9" s="44" customFormat="1" ht="15.75" customHeight="1">
      <c r="A19" s="65"/>
      <c r="B19" s="191" t="s">
        <v>194</v>
      </c>
      <c r="C19" s="192"/>
      <c r="D19" s="193"/>
      <c r="E19" s="65"/>
      <c r="F19" s="66"/>
      <c r="G19" s="66"/>
      <c r="H19" s="66"/>
      <c r="I19" s="65"/>
    </row>
    <row r="20" spans="1:9" s="45" customFormat="1" ht="26.4">
      <c r="A20" s="52">
        <v>1</v>
      </c>
      <c r="B20" s="52" t="s">
        <v>220</v>
      </c>
      <c r="C20" s="52"/>
      <c r="D20" s="53"/>
      <c r="E20" s="54"/>
      <c r="F20" s="52"/>
      <c r="G20" s="52"/>
      <c r="H20" s="52"/>
      <c r="I20" s="55"/>
    </row>
    <row r="21" spans="1:9" s="45" customFormat="1" ht="26.4">
      <c r="A21" s="58">
        <f ca="1">IF(OFFSET(A21,-1,0) ="",OFFSET(A21,-2,0)+1,OFFSET(A21,-1,0)+1 )</f>
        <v>2</v>
      </c>
      <c r="B21" s="52" t="s">
        <v>221</v>
      </c>
      <c r="C21" s="52"/>
      <c r="D21" s="59"/>
      <c r="E21" s="54"/>
      <c r="F21" s="52"/>
      <c r="G21" s="52"/>
      <c r="H21" s="52"/>
      <c r="I21" s="55"/>
    </row>
    <row r="22" spans="1:9" s="45" customFormat="1" ht="26.4">
      <c r="A22" s="58">
        <f ca="1">IF(OFFSET(A22,-1,0) ="",OFFSET(A22,-2,0)+1,OFFSET(A22,-1,0)+1 )</f>
        <v>3</v>
      </c>
      <c r="B22" s="52" t="s">
        <v>217</v>
      </c>
      <c r="C22" s="52"/>
      <c r="D22" s="60"/>
      <c r="E22" s="54"/>
      <c r="F22" s="52"/>
      <c r="G22" s="52"/>
      <c r="H22" s="52"/>
      <c r="I22" s="55"/>
    </row>
    <row r="23" spans="1:9" s="45" customFormat="1" ht="30.6" customHeight="1">
      <c r="A23" s="58">
        <v>4</v>
      </c>
      <c r="B23" s="52" t="s">
        <v>216</v>
      </c>
      <c r="C23" s="52"/>
      <c r="D23" s="60"/>
      <c r="E23" s="54"/>
      <c r="F23" s="52"/>
      <c r="G23" s="52"/>
      <c r="H23" s="52"/>
      <c r="I23" s="55"/>
    </row>
    <row r="24" spans="1:9" s="48" customFormat="1" ht="26.4">
      <c r="A24" s="58">
        <f ca="1">IF(OFFSET(A24,-1,0) ="",OFFSET(A24,-2,0)+1,OFFSET(A24,-1,0)+1 )</f>
        <v>5</v>
      </c>
      <c r="B24" s="52" t="s">
        <v>215</v>
      </c>
      <c r="C24" s="52"/>
      <c r="D24" s="54"/>
      <c r="E24" s="54"/>
      <c r="F24" s="52"/>
      <c r="G24" s="52"/>
      <c r="H24" s="52"/>
      <c r="I24" s="61"/>
    </row>
    <row r="25" spans="1:9" s="48" customFormat="1" ht="26.4">
      <c r="A25" s="58">
        <f ca="1">IF(OFFSET(A25,-1,0) ="",OFFSET(A25,-2,0)+1,OFFSET(A25,-1,0)+1 )</f>
        <v>6</v>
      </c>
      <c r="B25" s="52" t="s">
        <v>218</v>
      </c>
      <c r="C25" s="52"/>
      <c r="D25" s="54"/>
      <c r="E25" s="54"/>
      <c r="F25" s="52"/>
      <c r="G25" s="52"/>
      <c r="H25" s="52"/>
      <c r="I25" s="61"/>
    </row>
    <row r="26" spans="1:9" s="48" customFormat="1" ht="26.4">
      <c r="A26" s="58">
        <f ca="1">IF(OFFSET(A26,-1,0) ="",OFFSET(A26,-2,0)+1,OFFSET(A26,-1,0)+1 )</f>
        <v>7</v>
      </c>
      <c r="B26" s="52" t="s">
        <v>219</v>
      </c>
      <c r="C26" s="52"/>
      <c r="D26" s="60"/>
      <c r="E26" s="54"/>
      <c r="F26" s="52"/>
      <c r="G26" s="52"/>
      <c r="H26" s="52"/>
      <c r="I26" s="61"/>
    </row>
    <row r="27" spans="1:9" s="48" customFormat="1" ht="26.4">
      <c r="A27" s="58">
        <f t="shared" ref="A27:A33" ca="1" si="0">IF(OFFSET(A27,-1,0) ="",OFFSET(A27,-2,0)+1,OFFSET(A27,-1,0)+1 )</f>
        <v>8</v>
      </c>
      <c r="B27" s="52" t="s">
        <v>197</v>
      </c>
      <c r="C27" s="52"/>
      <c r="D27" s="54"/>
      <c r="E27" s="54"/>
      <c r="F27" s="52"/>
      <c r="G27" s="52"/>
      <c r="H27" s="52"/>
      <c r="I27" s="61"/>
    </row>
    <row r="28" spans="1:9" s="48" customFormat="1" ht="13.8">
      <c r="A28" s="75"/>
      <c r="B28" s="191" t="s">
        <v>195</v>
      </c>
      <c r="C28" s="192"/>
      <c r="D28" s="193"/>
      <c r="E28" s="67"/>
      <c r="F28" s="64"/>
      <c r="G28" s="64"/>
      <c r="H28" s="64"/>
      <c r="I28" s="67"/>
    </row>
    <row r="29" spans="1:9" s="48" customFormat="1" ht="26.4">
      <c r="A29" s="62">
        <f t="shared" ca="1" si="0"/>
        <v>9</v>
      </c>
      <c r="B29" s="52" t="s">
        <v>222</v>
      </c>
      <c r="C29" s="52"/>
      <c r="D29" s="53"/>
      <c r="E29" s="54"/>
      <c r="F29" s="52"/>
      <c r="G29" s="52"/>
      <c r="H29" s="52"/>
      <c r="I29" s="62"/>
    </row>
    <row r="30" spans="1:9" s="48" customFormat="1" ht="28.8" customHeight="1">
      <c r="A30" s="62">
        <f t="shared" ca="1" si="0"/>
        <v>10</v>
      </c>
      <c r="B30" s="52" t="s">
        <v>223</v>
      </c>
      <c r="C30" s="52"/>
      <c r="D30" s="59"/>
      <c r="E30" s="54"/>
      <c r="F30" s="52"/>
      <c r="G30" s="52"/>
      <c r="H30" s="52"/>
      <c r="I30" s="62"/>
    </row>
    <row r="31" spans="1:9" s="48" customFormat="1" ht="26.4">
      <c r="A31" s="62">
        <f t="shared" ca="1" si="0"/>
        <v>11</v>
      </c>
      <c r="B31" s="52" t="s">
        <v>224</v>
      </c>
      <c r="C31" s="52"/>
      <c r="D31" s="53"/>
      <c r="E31" s="54"/>
      <c r="F31" s="52"/>
      <c r="G31" s="52"/>
      <c r="H31" s="52"/>
      <c r="I31" s="62"/>
    </row>
    <row r="32" spans="1:9" s="48" customFormat="1" ht="26.4">
      <c r="A32" s="62">
        <f t="shared" ca="1" si="0"/>
        <v>12</v>
      </c>
      <c r="B32" s="52" t="s">
        <v>225</v>
      </c>
      <c r="C32" s="52"/>
      <c r="D32" s="60"/>
      <c r="E32" s="54"/>
      <c r="F32" s="52"/>
      <c r="G32" s="52"/>
      <c r="H32" s="52"/>
      <c r="I32" s="62"/>
    </row>
    <row r="33" spans="1:9" s="48" customFormat="1" ht="26.4">
      <c r="A33" s="62">
        <f t="shared" ca="1" si="0"/>
        <v>13</v>
      </c>
      <c r="B33" s="52" t="s">
        <v>226</v>
      </c>
      <c r="C33" s="52"/>
      <c r="D33" s="54"/>
      <c r="E33" s="54"/>
      <c r="F33" s="52"/>
      <c r="G33" s="52"/>
      <c r="H33" s="52"/>
      <c r="I33" s="62"/>
    </row>
    <row r="34" spans="1:9" s="48" customFormat="1" ht="26.4">
      <c r="A34" s="62">
        <f t="shared" ref="A34:A57" ca="1" si="1">IF(OFFSET(A34,-1,0) ="",OFFSET(A34,-2,0)+1,OFFSET(A34,-1,0)+1 )</f>
        <v>14</v>
      </c>
      <c r="B34" s="52" t="s">
        <v>227</v>
      </c>
      <c r="C34" s="52"/>
      <c r="D34" s="53"/>
      <c r="E34" s="54"/>
      <c r="F34" s="52"/>
      <c r="G34" s="52"/>
      <c r="H34" s="52"/>
      <c r="I34" s="62"/>
    </row>
    <row r="35" spans="1:9" s="49" customFormat="1" ht="26.4">
      <c r="A35" s="63">
        <f t="shared" ca="1" si="1"/>
        <v>15</v>
      </c>
      <c r="B35" s="52" t="s">
        <v>228</v>
      </c>
      <c r="C35" s="52"/>
      <c r="D35" s="53"/>
      <c r="E35" s="54"/>
      <c r="F35" s="52"/>
      <c r="G35" s="52"/>
      <c r="H35" s="52"/>
      <c r="I35" s="63"/>
    </row>
    <row r="36" spans="1:9" s="48" customFormat="1" ht="33" customHeight="1">
      <c r="A36" s="62">
        <f t="shared" ca="1" si="1"/>
        <v>16</v>
      </c>
      <c r="B36" s="52" t="s">
        <v>196</v>
      </c>
      <c r="C36" s="52"/>
      <c r="D36" s="54"/>
      <c r="E36" s="54"/>
      <c r="F36" s="52"/>
      <c r="G36" s="52"/>
      <c r="H36" s="52"/>
      <c r="I36" s="62"/>
    </row>
    <row r="37" spans="1:9" s="48" customFormat="1" ht="26.4">
      <c r="A37" s="62">
        <f t="shared" ca="1" si="1"/>
        <v>17</v>
      </c>
      <c r="B37" s="52" t="s">
        <v>230</v>
      </c>
      <c r="C37" s="52"/>
      <c r="D37" s="54"/>
      <c r="E37" s="54"/>
      <c r="F37" s="52"/>
      <c r="G37" s="52"/>
      <c r="H37" s="52"/>
      <c r="I37" s="62"/>
    </row>
    <row r="38" spans="1:9" s="48" customFormat="1" ht="39.6">
      <c r="A38" s="62">
        <f t="shared" ca="1" si="1"/>
        <v>18</v>
      </c>
      <c r="B38" s="52" t="s">
        <v>229</v>
      </c>
      <c r="C38" s="52"/>
      <c r="D38" s="54"/>
      <c r="E38" s="54"/>
      <c r="F38" s="52"/>
      <c r="G38" s="52"/>
      <c r="H38" s="52"/>
      <c r="I38" s="62"/>
    </row>
    <row r="39" spans="1:9" s="48" customFormat="1" ht="26.4">
      <c r="A39" s="62">
        <f ca="1">IF(OFFSET(A39,-1,0) ="",OFFSET(A39,-2,0)+1,OFFSET(A39,-1,0)+1 )</f>
        <v>19</v>
      </c>
      <c r="B39" s="52" t="s">
        <v>232</v>
      </c>
      <c r="C39" s="52"/>
      <c r="D39" s="54"/>
      <c r="E39" s="60"/>
      <c r="F39" s="52"/>
      <c r="G39" s="52"/>
      <c r="H39" s="52"/>
      <c r="I39" s="62"/>
    </row>
    <row r="40" spans="1:9" s="48" customFormat="1" ht="26.4">
      <c r="A40" s="62">
        <f t="shared" ca="1" si="1"/>
        <v>20</v>
      </c>
      <c r="B40" s="52" t="s">
        <v>231</v>
      </c>
      <c r="C40" s="52"/>
      <c r="D40" s="54"/>
      <c r="E40" s="54"/>
      <c r="F40" s="52"/>
      <c r="G40" s="52"/>
      <c r="H40" s="52"/>
      <c r="I40" s="62"/>
    </row>
    <row r="41" spans="1:9" s="227" customFormat="1" ht="13.8">
      <c r="A41" s="224"/>
      <c r="B41" s="191" t="s">
        <v>198</v>
      </c>
      <c r="C41" s="192"/>
      <c r="D41" s="193"/>
      <c r="E41" s="226"/>
      <c r="F41" s="225"/>
      <c r="G41" s="225"/>
      <c r="H41" s="225"/>
      <c r="I41" s="224"/>
    </row>
    <row r="42" spans="1:9" s="48" customFormat="1" ht="13.8">
      <c r="A42" s="62">
        <f t="shared" ca="1" si="1"/>
        <v>21</v>
      </c>
      <c r="B42" s="52" t="s">
        <v>199</v>
      </c>
      <c r="C42" s="52"/>
      <c r="D42" s="54"/>
      <c r="E42" s="54"/>
      <c r="F42" s="52"/>
      <c r="G42" s="52"/>
      <c r="H42" s="52"/>
      <c r="I42" s="62"/>
    </row>
    <row r="43" spans="1:9" s="48" customFormat="1" ht="26.4">
      <c r="A43" s="62">
        <f t="shared" ca="1" si="1"/>
        <v>22</v>
      </c>
      <c r="B43" s="52" t="s">
        <v>200</v>
      </c>
      <c r="C43" s="52"/>
      <c r="D43" s="54"/>
      <c r="E43" s="54"/>
      <c r="F43" s="52"/>
      <c r="G43" s="52"/>
      <c r="H43" s="52"/>
      <c r="I43" s="62"/>
    </row>
    <row r="44" spans="1:9" s="48" customFormat="1" ht="40.200000000000003" customHeight="1">
      <c r="A44" s="62">
        <f ca="1">IF(OFFSET(A44,-1,0) ="",OFFSET(A44,-2,0)+1,OFFSET(A44,-1,0)+1 )</f>
        <v>23</v>
      </c>
      <c r="B44" s="52" t="s">
        <v>201</v>
      </c>
      <c r="C44" s="52"/>
      <c r="D44" s="54"/>
      <c r="E44" s="54"/>
      <c r="F44" s="52"/>
      <c r="G44" s="52"/>
      <c r="H44" s="52"/>
      <c r="I44" s="62"/>
    </row>
    <row r="45" spans="1:9" s="227" customFormat="1" ht="13.8">
      <c r="A45" s="224"/>
      <c r="B45" s="191" t="s">
        <v>202</v>
      </c>
      <c r="C45" s="192"/>
      <c r="D45" s="193"/>
      <c r="E45" s="226"/>
      <c r="F45" s="225"/>
      <c r="G45" s="225"/>
      <c r="H45" s="225"/>
      <c r="I45" s="224"/>
    </row>
    <row r="46" spans="1:9" s="48" customFormat="1" ht="28.8" customHeight="1">
      <c r="A46" s="62">
        <f ca="1">IF(OFFSET(A46,-1,0) ="",OFFSET(A46,-3,0)+1,OFFSET(A46,-1,0)+1 )</f>
        <v>23</v>
      </c>
      <c r="B46" s="52" t="s">
        <v>203</v>
      </c>
      <c r="C46" s="52"/>
      <c r="D46" s="54"/>
      <c r="E46" s="54"/>
      <c r="F46" s="52"/>
      <c r="G46" s="52"/>
      <c r="H46" s="52"/>
      <c r="I46" s="62"/>
    </row>
    <row r="47" spans="1:9" s="48" customFormat="1" ht="25.2" customHeight="1">
      <c r="A47" s="62">
        <f t="shared" ca="1" si="1"/>
        <v>24</v>
      </c>
      <c r="B47" s="52" t="s">
        <v>213</v>
      </c>
      <c r="C47" s="52"/>
      <c r="D47" s="54"/>
      <c r="E47" s="54"/>
      <c r="F47" s="52"/>
      <c r="G47" s="52"/>
      <c r="H47" s="52"/>
      <c r="I47" s="62"/>
    </row>
    <row r="48" spans="1:9" s="48" customFormat="1" ht="25.2" customHeight="1">
      <c r="A48" s="62">
        <f t="shared" ca="1" si="1"/>
        <v>25</v>
      </c>
      <c r="B48" s="52" t="s">
        <v>209</v>
      </c>
      <c r="C48" s="52"/>
      <c r="D48" s="54"/>
      <c r="E48" s="54"/>
      <c r="F48" s="52"/>
      <c r="G48" s="52"/>
      <c r="H48" s="52"/>
      <c r="I48" s="62"/>
    </row>
    <row r="49" spans="1:9" s="48" customFormat="1" ht="25.2" customHeight="1">
      <c r="A49" s="62">
        <f t="shared" ca="1" si="1"/>
        <v>26</v>
      </c>
      <c r="B49" s="52" t="s">
        <v>210</v>
      </c>
      <c r="C49" s="52"/>
      <c r="D49" s="54"/>
      <c r="E49" s="54"/>
      <c r="F49" s="52"/>
      <c r="G49" s="52"/>
      <c r="H49" s="52"/>
      <c r="I49" s="62"/>
    </row>
    <row r="50" spans="1:9" s="48" customFormat="1" ht="21" customHeight="1">
      <c r="A50" s="62">
        <f t="shared" ca="1" si="1"/>
        <v>27</v>
      </c>
      <c r="B50" s="52" t="s">
        <v>211</v>
      </c>
      <c r="C50" s="52"/>
      <c r="D50" s="54"/>
      <c r="E50" s="54"/>
      <c r="F50" s="52"/>
      <c r="G50" s="52"/>
      <c r="H50" s="52"/>
      <c r="I50" s="62"/>
    </row>
    <row r="51" spans="1:9" s="48" customFormat="1" ht="22.8" customHeight="1">
      <c r="A51" s="62">
        <f t="shared" ca="1" si="1"/>
        <v>28</v>
      </c>
      <c r="B51" s="52" t="s">
        <v>212</v>
      </c>
      <c r="C51" s="52"/>
      <c r="D51" s="54"/>
      <c r="E51" s="54"/>
      <c r="F51" s="52"/>
      <c r="G51" s="52"/>
      <c r="H51" s="52"/>
      <c r="I51" s="62"/>
    </row>
    <row r="52" spans="1:9" s="48" customFormat="1" ht="28.2" customHeight="1">
      <c r="A52" s="62">
        <f t="shared" ca="1" si="1"/>
        <v>29</v>
      </c>
      <c r="B52" s="52" t="s">
        <v>204</v>
      </c>
      <c r="C52" s="52"/>
      <c r="D52" s="54"/>
      <c r="E52" s="54"/>
      <c r="F52" s="52"/>
      <c r="G52" s="52"/>
      <c r="H52" s="52"/>
      <c r="I52" s="62"/>
    </row>
    <row r="53" spans="1:9" s="48" customFormat="1" ht="30" customHeight="1">
      <c r="A53" s="62">
        <f t="shared" ca="1" si="1"/>
        <v>30</v>
      </c>
      <c r="B53" s="52" t="s">
        <v>205</v>
      </c>
      <c r="C53" s="52"/>
      <c r="D53" s="54"/>
      <c r="E53" s="54"/>
      <c r="F53" s="52"/>
      <c r="G53" s="52"/>
      <c r="H53" s="52"/>
      <c r="I53" s="62"/>
    </row>
    <row r="54" spans="1:9" s="48" customFormat="1" ht="27" customHeight="1">
      <c r="A54" s="62">
        <f t="shared" ca="1" si="1"/>
        <v>31</v>
      </c>
      <c r="B54" s="52" t="s">
        <v>206</v>
      </c>
      <c r="C54" s="52"/>
      <c r="D54" s="54"/>
      <c r="E54" s="54"/>
      <c r="F54" s="52"/>
      <c r="G54" s="52"/>
      <c r="H54" s="52"/>
      <c r="I54" s="62"/>
    </row>
    <row r="55" spans="1:9" s="48" customFormat="1" ht="28.2" customHeight="1">
      <c r="A55" s="62">
        <f t="shared" ca="1" si="1"/>
        <v>32</v>
      </c>
      <c r="B55" s="52" t="s">
        <v>214</v>
      </c>
      <c r="C55" s="52"/>
      <c r="D55" s="54"/>
      <c r="E55" s="54"/>
      <c r="F55" s="52"/>
      <c r="G55" s="52"/>
      <c r="H55" s="52"/>
      <c r="I55" s="62"/>
    </row>
    <row r="56" spans="1:9" s="48" customFormat="1" ht="39.6">
      <c r="A56" s="62">
        <f t="shared" ca="1" si="1"/>
        <v>33</v>
      </c>
      <c r="B56" s="52" t="s">
        <v>207</v>
      </c>
      <c r="C56" s="52"/>
      <c r="D56" s="54"/>
      <c r="E56" s="54"/>
      <c r="F56" s="52"/>
      <c r="G56" s="52"/>
      <c r="H56" s="52"/>
      <c r="I56" s="62"/>
    </row>
    <row r="57" spans="1:9" s="48" customFormat="1" ht="39" customHeight="1">
      <c r="A57" s="62">
        <f t="shared" ca="1" si="1"/>
        <v>34</v>
      </c>
      <c r="B57" s="52" t="s">
        <v>208</v>
      </c>
      <c r="C57" s="52"/>
      <c r="D57" s="54"/>
      <c r="E57" s="54"/>
      <c r="F57" s="52"/>
      <c r="G57" s="52"/>
      <c r="H57" s="52"/>
      <c r="I57" s="62"/>
    </row>
  </sheetData>
  <mergeCells count="15">
    <mergeCell ref="B41:D41"/>
    <mergeCell ref="B45:D45"/>
    <mergeCell ref="A1:D1"/>
    <mergeCell ref="A2:D2"/>
    <mergeCell ref="B6:D6"/>
    <mergeCell ref="B7:D7"/>
    <mergeCell ref="B8:D8"/>
    <mergeCell ref="F16:H16"/>
    <mergeCell ref="B18:D18"/>
    <mergeCell ref="B28:D28"/>
    <mergeCell ref="E2:E3"/>
    <mergeCell ref="C3:D3"/>
    <mergeCell ref="B4:D4"/>
    <mergeCell ref="B5:D5"/>
    <mergeCell ref="B19:D19"/>
  </mergeCells>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58:H105" xr:uid="{00000000-0002-0000-0400-000002000000}">
      <formula1>#REF!</formula1>
      <formula2>0</formula2>
    </dataValidation>
    <dataValidation type="list" allowBlank="1" sqref="F20:H5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103</v>
      </c>
    </row>
    <row r="2" spans="1:12" s="82" customFormat="1" ht="24.6">
      <c r="A2" s="81"/>
      <c r="C2" s="219" t="s">
        <v>104</v>
      </c>
      <c r="D2" s="219"/>
      <c r="E2" s="219"/>
      <c r="F2" s="219"/>
      <c r="G2" s="219"/>
      <c r="H2" s="83" t="s">
        <v>105</v>
      </c>
      <c r="I2" s="84"/>
      <c r="J2" s="84"/>
      <c r="K2" s="84"/>
      <c r="L2" s="84"/>
    </row>
    <row r="3" spans="1:12" s="82" customFormat="1" ht="22.8">
      <c r="A3" s="81"/>
      <c r="C3" s="220" t="s">
        <v>106</v>
      </c>
      <c r="D3" s="220"/>
      <c r="E3" s="154"/>
      <c r="F3" s="221" t="s">
        <v>107</v>
      </c>
      <c r="G3" s="221"/>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03" t="s">
        <v>108</v>
      </c>
      <c r="C6" s="203"/>
      <c r="D6" s="92"/>
      <c r="E6" s="92"/>
      <c r="F6" s="92"/>
      <c r="G6" s="93"/>
      <c r="H6" s="93"/>
    </row>
    <row r="7" spans="1:12">
      <c r="B7" s="94" t="s">
        <v>109</v>
      </c>
      <c r="C7" s="95"/>
      <c r="D7" s="95"/>
      <c r="E7" s="95"/>
      <c r="F7" s="95"/>
      <c r="G7" s="96"/>
    </row>
    <row r="8" spans="1:12">
      <c r="A8" s="97" t="s">
        <v>48</v>
      </c>
      <c r="B8" s="157" t="s">
        <v>110</v>
      </c>
      <c r="C8" s="157" t="s">
        <v>111</v>
      </c>
      <c r="D8" s="157" t="s">
        <v>112</v>
      </c>
      <c r="E8" s="157" t="s">
        <v>113</v>
      </c>
      <c r="F8" s="157" t="s">
        <v>114</v>
      </c>
      <c r="G8" s="157" t="s">
        <v>115</v>
      </c>
      <c r="H8" s="157" t="s">
        <v>116</v>
      </c>
      <c r="I8" s="156" t="s">
        <v>117</v>
      </c>
      <c r="L8" s="78"/>
    </row>
    <row r="9" spans="1:12" s="123" customFormat="1" ht="14.4">
      <c r="A9" s="119"/>
      <c r="B9" s="120" t="s">
        <v>118</v>
      </c>
      <c r="C9" s="120" t="s">
        <v>119</v>
      </c>
      <c r="D9" s="120" t="s">
        <v>120</v>
      </c>
      <c r="E9" s="120" t="s">
        <v>121</v>
      </c>
      <c r="F9" s="120" t="s">
        <v>122</v>
      </c>
      <c r="G9" s="120" t="s">
        <v>123</v>
      </c>
      <c r="H9" s="120" t="s">
        <v>124</v>
      </c>
      <c r="I9" s="121"/>
      <c r="J9" s="122"/>
      <c r="K9" s="122"/>
    </row>
    <row r="10" spans="1:12">
      <c r="A10" s="98">
        <v>1</v>
      </c>
      <c r="B10" s="99" t="s">
        <v>56</v>
      </c>
      <c r="C10" s="99" t="s">
        <v>125</v>
      </c>
      <c r="D10" s="99" t="s">
        <v>126</v>
      </c>
      <c r="E10" s="99" t="s">
        <v>127</v>
      </c>
      <c r="F10" s="99" t="s">
        <v>128</v>
      </c>
      <c r="G10" s="99" t="s">
        <v>129</v>
      </c>
      <c r="H10" s="99" t="s">
        <v>129</v>
      </c>
      <c r="I10" s="100"/>
      <c r="L10" s="78"/>
    </row>
    <row r="11" spans="1:12" ht="20.25" customHeight="1">
      <c r="A11" s="98">
        <v>2</v>
      </c>
      <c r="B11" s="99" t="s">
        <v>57</v>
      </c>
      <c r="C11" s="99" t="s">
        <v>130</v>
      </c>
      <c r="D11" s="99" t="s">
        <v>131</v>
      </c>
      <c r="E11" s="99" t="s">
        <v>132</v>
      </c>
      <c r="F11" s="99" t="s">
        <v>128</v>
      </c>
      <c r="G11" s="99" t="s">
        <v>129</v>
      </c>
      <c r="H11" s="99" t="s">
        <v>133</v>
      </c>
      <c r="I11" s="100" t="s">
        <v>134</v>
      </c>
      <c r="L11" s="78"/>
    </row>
    <row r="12" spans="1:12" ht="15" customHeight="1">
      <c r="B12" s="101"/>
      <c r="C12" s="95"/>
      <c r="D12" s="95"/>
      <c r="E12" s="95"/>
      <c r="F12" s="95"/>
      <c r="G12" s="96"/>
    </row>
    <row r="13" spans="1:12" ht="21.75" customHeight="1">
      <c r="B13" s="203" t="s">
        <v>135</v>
      </c>
      <c r="C13" s="203"/>
      <c r="D13" s="203"/>
      <c r="E13" s="92"/>
      <c r="F13" s="92"/>
      <c r="G13" s="93"/>
      <c r="H13" s="93"/>
    </row>
    <row r="14" spans="1:12">
      <c r="B14" s="94" t="s">
        <v>136</v>
      </c>
      <c r="C14" s="95"/>
      <c r="D14" s="95"/>
      <c r="E14" s="95"/>
      <c r="F14" s="95"/>
      <c r="G14" s="96"/>
    </row>
    <row r="15" spans="1:12" ht="31.5" customHeight="1">
      <c r="A15" s="97" t="s">
        <v>48</v>
      </c>
      <c r="B15" s="157" t="s">
        <v>137</v>
      </c>
      <c r="C15" s="157" t="s">
        <v>31</v>
      </c>
      <c r="D15" s="157" t="s">
        <v>33</v>
      </c>
      <c r="E15" s="157" t="s">
        <v>133</v>
      </c>
      <c r="F15" s="157" t="s">
        <v>35</v>
      </c>
      <c r="G15" s="157" t="s">
        <v>138</v>
      </c>
      <c r="L15" s="78"/>
    </row>
    <row r="16" spans="1:12" s="123" customFormat="1" ht="52.8">
      <c r="A16" s="119"/>
      <c r="B16" s="120" t="s">
        <v>118</v>
      </c>
      <c r="C16" s="124" t="s">
        <v>139</v>
      </c>
      <c r="D16" s="124" t="s">
        <v>140</v>
      </c>
      <c r="E16" s="124" t="s">
        <v>141</v>
      </c>
      <c r="F16" s="124" t="s">
        <v>142</v>
      </c>
      <c r="G16" s="124" t="s">
        <v>143</v>
      </c>
      <c r="H16" s="122"/>
      <c r="I16" s="122"/>
      <c r="J16" s="122"/>
      <c r="K16" s="122"/>
    </row>
    <row r="17" spans="1:12">
      <c r="A17" s="98">
        <v>1</v>
      </c>
      <c r="B17" s="99" t="s">
        <v>56</v>
      </c>
      <c r="C17" s="102">
        <f>'User Story 1'!D11</f>
        <v>0</v>
      </c>
      <c r="D17" s="102">
        <f>'User Story 1'!D12</f>
        <v>0</v>
      </c>
      <c r="E17" s="102">
        <f>'User Story 1'!D14</f>
        <v>0</v>
      </c>
      <c r="F17" s="102">
        <f>'User Story 1'!D13</f>
        <v>0</v>
      </c>
      <c r="G17" s="102">
        <f>'User Story 1'!D15</f>
        <v>0</v>
      </c>
      <c r="L17" s="78"/>
    </row>
    <row r="18" spans="1:12" ht="20.25" customHeight="1">
      <c r="A18" s="98">
        <v>2</v>
      </c>
      <c r="B18" s="99" t="s">
        <v>89</v>
      </c>
      <c r="C18" s="102">
        <f>SUM(C17:C17)</f>
        <v>0</v>
      </c>
      <c r="D18" s="102">
        <f>SUM(D17:D17)</f>
        <v>0</v>
      </c>
      <c r="E18" s="102">
        <f>SUM(E17:E17)</f>
        <v>0</v>
      </c>
      <c r="F18" s="102">
        <f>SUM(F17:F17)</f>
        <v>0</v>
      </c>
      <c r="G18" s="102">
        <f>SUM(G17:G17)</f>
        <v>0</v>
      </c>
      <c r="L18" s="78"/>
    </row>
    <row r="19" spans="1:12" ht="20.25" customHeight="1">
      <c r="A19" s="104"/>
      <c r="B19" s="105"/>
      <c r="C19" s="118" t="s">
        <v>144</v>
      </c>
      <c r="D19" s="117" t="e">
        <f>SUM(C18,D18,G18)/SUM(C18:G18)</f>
        <v>#DIV/0!</v>
      </c>
      <c r="E19" s="106"/>
      <c r="F19" s="106"/>
      <c r="G19" s="106"/>
      <c r="L19" s="78"/>
    </row>
    <row r="20" spans="1:12">
      <c r="B20" s="101"/>
      <c r="C20" s="95"/>
      <c r="D20" s="95"/>
      <c r="E20" s="95"/>
      <c r="F20" s="95"/>
      <c r="G20" s="96"/>
    </row>
    <row r="21" spans="1:12" ht="21.75" customHeight="1">
      <c r="B21" s="203" t="s">
        <v>145</v>
      </c>
      <c r="C21" s="203"/>
      <c r="D21" s="203"/>
      <c r="E21" s="92"/>
      <c r="F21" s="92"/>
      <c r="G21" s="93"/>
      <c r="H21" s="93"/>
    </row>
    <row r="22" spans="1:12" ht="21.75" customHeight="1">
      <c r="B22" s="94" t="s">
        <v>146</v>
      </c>
      <c r="C22" s="155"/>
      <c r="D22" s="155"/>
      <c r="E22" s="92"/>
      <c r="F22" s="92"/>
      <c r="G22" s="93"/>
      <c r="H22" s="93"/>
    </row>
    <row r="23" spans="1:12" ht="14.4">
      <c r="B23" s="103" t="s">
        <v>147</v>
      </c>
      <c r="C23" s="95"/>
      <c r="D23" s="95"/>
      <c r="E23" s="95"/>
      <c r="F23" s="95"/>
      <c r="G23" s="96"/>
    </row>
    <row r="24" spans="1:12" ht="18.75" customHeight="1">
      <c r="A24" s="97" t="s">
        <v>48</v>
      </c>
      <c r="B24" s="157" t="s">
        <v>148</v>
      </c>
      <c r="C24" s="157" t="s">
        <v>149</v>
      </c>
      <c r="D24" s="157" t="s">
        <v>150</v>
      </c>
      <c r="E24" s="157" t="s">
        <v>151</v>
      </c>
      <c r="F24" s="157" t="s">
        <v>152</v>
      </c>
      <c r="G24" s="222" t="s">
        <v>100</v>
      </c>
      <c r="H24" s="223"/>
    </row>
    <row r="25" spans="1:12">
      <c r="A25" s="98">
        <v>1</v>
      </c>
      <c r="B25" s="99" t="s">
        <v>153</v>
      </c>
      <c r="C25" s="102" t="e">
        <f>COUNTIFS(#REF!, "*Critical*",#REF!,"*Open*")</f>
        <v>#REF!</v>
      </c>
      <c r="D25" s="102" t="e">
        <f>COUNTIFS(#REF!, "*Critical*",#REF!,"*Resolved*")</f>
        <v>#REF!</v>
      </c>
      <c r="E25" s="102" t="e">
        <f>COUNTIFS(#REF!, "*Critical*",#REF!,"*Reopened*")</f>
        <v>#REF!</v>
      </c>
      <c r="F25" s="102" t="e">
        <f>COUNTIFS(#REF!, "*Critical*",#REF!,"*Closed*") + COUNTIFS(#REF!, "*Critical*",#REF!,"*Ready for client test*")</f>
        <v>#REF!</v>
      </c>
      <c r="G25" s="214"/>
      <c r="H25" s="215"/>
    </row>
    <row r="26" spans="1:12" ht="20.25" customHeight="1">
      <c r="A26" s="98">
        <v>2</v>
      </c>
      <c r="B26" s="99" t="s">
        <v>154</v>
      </c>
      <c r="C26" s="102" t="e">
        <f>COUNTIFS(#REF!, "*Major*",#REF!,"*Open*")</f>
        <v>#REF!</v>
      </c>
      <c r="D26" s="102" t="e">
        <f>COUNTIFS(#REF!, "*Major*",#REF!,"*Resolved*")</f>
        <v>#REF!</v>
      </c>
      <c r="E26" s="102" t="e">
        <f>COUNTIFS(#REF!, "*Major*",#REF!,"*Reopened*")</f>
        <v>#REF!</v>
      </c>
      <c r="F26" s="102" t="e">
        <f>COUNTIFS(#REF!, "*Major*",#REF!,"*Closed*") + COUNTIFS(#REF!, "*Major*",#REF!,"*Ready for client test*")</f>
        <v>#REF!</v>
      </c>
      <c r="G26" s="214"/>
      <c r="H26" s="215"/>
    </row>
    <row r="27" spans="1:12" ht="20.25" customHeight="1">
      <c r="A27" s="98">
        <v>3</v>
      </c>
      <c r="B27" s="99" t="s">
        <v>155</v>
      </c>
      <c r="C27" s="102" t="e">
        <f>COUNTIFS(#REF!, "*Normal*",#REF!,"*Open*")</f>
        <v>#REF!</v>
      </c>
      <c r="D27" s="102" t="e">
        <f>COUNTIFS(#REF!, "*Normal*",#REF!,"*Resolved*")</f>
        <v>#REF!</v>
      </c>
      <c r="E27" s="102" t="e">
        <f>COUNTIFS(#REF!, "*Normal*",#REF!,"*Reopened*")</f>
        <v>#REF!</v>
      </c>
      <c r="F27" s="102" t="e">
        <f>COUNTIFS(#REF!, "*Normal*",#REF!,"*Closed*") + COUNTIFS(#REF!, "*Normal*",#REF!,"*Ready for client test*")</f>
        <v>#REF!</v>
      </c>
      <c r="G27" s="214"/>
      <c r="H27" s="215"/>
    </row>
    <row r="28" spans="1:12" ht="20.25" customHeight="1">
      <c r="A28" s="98">
        <v>4</v>
      </c>
      <c r="B28" s="99" t="s">
        <v>156</v>
      </c>
      <c r="C28" s="102" t="e">
        <f>COUNTIFS(#REF!, "*Minor*",#REF!,"*Open*")</f>
        <v>#REF!</v>
      </c>
      <c r="D28" s="102" t="e">
        <f>COUNTIFS(#REF!, "*Minor*",#REF!,"*Resolved*")</f>
        <v>#REF!</v>
      </c>
      <c r="E28" s="102" t="e">
        <f>COUNTIFS(#REF!, "*Minor*",#REF!,"*Reopened*")</f>
        <v>#REF!</v>
      </c>
      <c r="F28" s="102" t="e">
        <f>COUNTIFS(#REF!, "*Minor*",#REF!,"*Closed*") + COUNTIFS(#REF!, "*Minor*",#REF!,"*Ready for client test*")</f>
        <v>#REF!</v>
      </c>
      <c r="G28" s="214"/>
      <c r="H28" s="215"/>
    </row>
    <row r="29" spans="1:12" ht="20.25" customHeight="1">
      <c r="A29" s="98"/>
      <c r="B29" s="97" t="s">
        <v>89</v>
      </c>
      <c r="C29" s="97" t="e">
        <f>SUM(C25:C28)</f>
        <v>#REF!</v>
      </c>
      <c r="D29" s="97">
        <v>0</v>
      </c>
      <c r="E29" s="97">
        <v>0</v>
      </c>
      <c r="F29" s="97" t="e">
        <f>SUM(F25:F28)</f>
        <v>#REF!</v>
      </c>
      <c r="G29" s="214"/>
      <c r="H29" s="215"/>
    </row>
    <row r="30" spans="1:12" ht="20.25" customHeight="1">
      <c r="A30" s="104"/>
      <c r="B30" s="105"/>
      <c r="C30" s="106"/>
      <c r="D30" s="106"/>
      <c r="E30" s="106"/>
      <c r="F30" s="106"/>
      <c r="G30" s="106"/>
      <c r="H30" s="106"/>
    </row>
    <row r="31" spans="1:12" ht="14.4">
      <c r="B31" s="103" t="s">
        <v>157</v>
      </c>
      <c r="C31" s="95"/>
      <c r="D31" s="95"/>
      <c r="E31" s="95"/>
      <c r="F31" s="95"/>
      <c r="G31" s="96"/>
    </row>
    <row r="32" spans="1:12" ht="18.75" customHeight="1">
      <c r="A32" s="97" t="s">
        <v>48</v>
      </c>
      <c r="B32" s="157" t="s">
        <v>158</v>
      </c>
      <c r="C32" s="157" t="s">
        <v>159</v>
      </c>
      <c r="D32" s="157" t="s">
        <v>160</v>
      </c>
      <c r="E32" s="157" t="s">
        <v>114</v>
      </c>
      <c r="F32" s="208" t="s">
        <v>117</v>
      </c>
      <c r="G32" s="210"/>
    </row>
    <row r="33" spans="1:12" s="123" customFormat="1" ht="14.4">
      <c r="A33" s="119"/>
      <c r="B33" s="120" t="s">
        <v>161</v>
      </c>
      <c r="C33" s="124" t="s">
        <v>162</v>
      </c>
      <c r="D33" s="124" t="s">
        <v>163</v>
      </c>
      <c r="E33" s="124" t="s">
        <v>122</v>
      </c>
      <c r="F33" s="217"/>
      <c r="G33" s="218"/>
      <c r="H33" s="122"/>
      <c r="I33" s="122"/>
      <c r="J33" s="122"/>
      <c r="K33" s="122"/>
      <c r="L33" s="122"/>
    </row>
    <row r="34" spans="1:12">
      <c r="A34" s="98">
        <v>1</v>
      </c>
      <c r="B34" s="99" t="s">
        <v>102</v>
      </c>
      <c r="C34" s="102" t="s">
        <v>164</v>
      </c>
      <c r="D34" s="102" t="s">
        <v>156</v>
      </c>
      <c r="E34" s="102" t="s">
        <v>128</v>
      </c>
      <c r="F34" s="214"/>
      <c r="G34" s="215"/>
    </row>
    <row r="35" spans="1:12" ht="20.25" customHeight="1">
      <c r="A35" s="98">
        <v>2</v>
      </c>
      <c r="B35" s="99" t="s">
        <v>101</v>
      </c>
      <c r="C35" s="102" t="s">
        <v>165</v>
      </c>
      <c r="D35" s="102" t="s">
        <v>156</v>
      </c>
      <c r="E35" s="102" t="s">
        <v>128</v>
      </c>
      <c r="F35" s="214"/>
      <c r="G35" s="215"/>
    </row>
    <row r="36" spans="1:12" ht="20.25" customHeight="1">
      <c r="A36" s="104"/>
      <c r="B36" s="105"/>
      <c r="C36" s="106"/>
      <c r="D36" s="106"/>
      <c r="E36" s="106"/>
      <c r="F36" s="106"/>
      <c r="G36" s="106"/>
      <c r="H36" s="106"/>
    </row>
    <row r="37" spans="1:12" ht="21.75" customHeight="1">
      <c r="B37" s="203" t="s">
        <v>166</v>
      </c>
      <c r="C37" s="203"/>
      <c r="D37" s="92"/>
      <c r="E37" s="92"/>
      <c r="F37" s="92"/>
      <c r="G37" s="93"/>
      <c r="H37" s="93"/>
    </row>
    <row r="38" spans="1:12">
      <c r="B38" s="94" t="s">
        <v>167</v>
      </c>
      <c r="C38" s="95"/>
      <c r="D38" s="95"/>
      <c r="E38" s="95"/>
      <c r="F38" s="95"/>
      <c r="G38" s="96"/>
    </row>
    <row r="39" spans="1:12" ht="18.75" customHeight="1">
      <c r="A39" s="97" t="s">
        <v>48</v>
      </c>
      <c r="B39" s="157" t="s">
        <v>52</v>
      </c>
      <c r="C39" s="216" t="s">
        <v>168</v>
      </c>
      <c r="D39" s="216"/>
      <c r="E39" s="216" t="s">
        <v>169</v>
      </c>
      <c r="F39" s="216"/>
      <c r="G39" s="216"/>
      <c r="H39" s="97" t="s">
        <v>170</v>
      </c>
    </row>
    <row r="40" spans="1:12" ht="34.5" customHeight="1">
      <c r="A40" s="98">
        <v>1</v>
      </c>
      <c r="B40" s="158" t="s">
        <v>171</v>
      </c>
      <c r="C40" s="213" t="s">
        <v>172</v>
      </c>
      <c r="D40" s="213"/>
      <c r="E40" s="213" t="s">
        <v>173</v>
      </c>
      <c r="F40" s="213"/>
      <c r="G40" s="213"/>
      <c r="H40" s="107"/>
    </row>
    <row r="41" spans="1:12" ht="34.5" customHeight="1">
      <c r="A41" s="98">
        <v>2</v>
      </c>
      <c r="B41" s="158" t="s">
        <v>171</v>
      </c>
      <c r="C41" s="213" t="s">
        <v>172</v>
      </c>
      <c r="D41" s="213"/>
      <c r="E41" s="213" t="s">
        <v>173</v>
      </c>
      <c r="F41" s="213"/>
      <c r="G41" s="213"/>
      <c r="H41" s="107"/>
    </row>
    <row r="42" spans="1:12" ht="34.5" customHeight="1">
      <c r="A42" s="98">
        <v>3</v>
      </c>
      <c r="B42" s="158" t="s">
        <v>171</v>
      </c>
      <c r="C42" s="213" t="s">
        <v>172</v>
      </c>
      <c r="D42" s="213"/>
      <c r="E42" s="213" t="s">
        <v>173</v>
      </c>
      <c r="F42" s="213"/>
      <c r="G42" s="213"/>
      <c r="H42" s="107"/>
    </row>
    <row r="43" spans="1:12">
      <c r="B43" s="108"/>
      <c r="C43" s="108"/>
      <c r="D43" s="108"/>
      <c r="E43" s="109"/>
      <c r="F43" s="95"/>
      <c r="G43" s="96"/>
    </row>
    <row r="44" spans="1:12" ht="21.75" customHeight="1">
      <c r="B44" s="203" t="s">
        <v>174</v>
      </c>
      <c r="C44" s="203"/>
      <c r="D44" s="92"/>
      <c r="E44" s="92"/>
      <c r="F44" s="92"/>
      <c r="G44" s="93"/>
      <c r="H44" s="93"/>
    </row>
    <row r="45" spans="1:12">
      <c r="B45" s="94" t="s">
        <v>175</v>
      </c>
      <c r="C45" s="108"/>
      <c r="D45" s="108"/>
      <c r="E45" s="109"/>
      <c r="F45" s="95"/>
      <c r="G45" s="96"/>
    </row>
    <row r="46" spans="1:12" s="111" customFormat="1" ht="21" customHeight="1">
      <c r="A46" s="204" t="s">
        <v>48</v>
      </c>
      <c r="B46" s="206" t="s">
        <v>176</v>
      </c>
      <c r="C46" s="208" t="s">
        <v>177</v>
      </c>
      <c r="D46" s="209"/>
      <c r="E46" s="209"/>
      <c r="F46" s="210"/>
      <c r="G46" s="211" t="s">
        <v>144</v>
      </c>
      <c r="H46" s="211" t="s">
        <v>176</v>
      </c>
      <c r="I46" s="201" t="s">
        <v>178</v>
      </c>
      <c r="J46" s="110"/>
      <c r="K46" s="110"/>
      <c r="L46" s="110"/>
    </row>
    <row r="47" spans="1:12">
      <c r="A47" s="205"/>
      <c r="B47" s="207"/>
      <c r="C47" s="112" t="s">
        <v>153</v>
      </c>
      <c r="D47" s="112" t="s">
        <v>154</v>
      </c>
      <c r="E47" s="113" t="s">
        <v>155</v>
      </c>
      <c r="F47" s="113" t="s">
        <v>156</v>
      </c>
      <c r="G47" s="212"/>
      <c r="H47" s="212"/>
      <c r="I47" s="202"/>
    </row>
    <row r="48" spans="1:12" ht="39.6">
      <c r="A48" s="205"/>
      <c r="B48" s="207"/>
      <c r="C48" s="126" t="s">
        <v>179</v>
      </c>
      <c r="D48" s="126" t="s">
        <v>180</v>
      </c>
      <c r="E48" s="126" t="s">
        <v>181</v>
      </c>
      <c r="F48" s="126" t="s">
        <v>182</v>
      </c>
      <c r="G48" s="125" t="s">
        <v>183</v>
      </c>
      <c r="H48" s="125" t="s">
        <v>184</v>
      </c>
      <c r="I48" s="125" t="s">
        <v>184</v>
      </c>
    </row>
    <row r="49" spans="1:9" ht="39.6">
      <c r="A49" s="98">
        <v>1</v>
      </c>
      <c r="B49" s="119" t="s">
        <v>185</v>
      </c>
      <c r="C49" s="126" t="s">
        <v>179</v>
      </c>
      <c r="D49" s="126" t="s">
        <v>180</v>
      </c>
      <c r="E49" s="126" t="s">
        <v>181</v>
      </c>
      <c r="F49" s="126" t="s">
        <v>182</v>
      </c>
      <c r="G49" s="114" t="s">
        <v>183</v>
      </c>
      <c r="H49" s="114" t="s">
        <v>184</v>
      </c>
      <c r="I49" s="114" t="s">
        <v>184</v>
      </c>
    </row>
    <row r="50" spans="1:9">
      <c r="A50" s="98">
        <v>2</v>
      </c>
      <c r="B50" s="98" t="s">
        <v>55</v>
      </c>
      <c r="C50" s="114">
        <v>0</v>
      </c>
      <c r="D50" s="114">
        <v>0</v>
      </c>
      <c r="E50" s="114">
        <v>0</v>
      </c>
      <c r="F50" s="114" t="e">
        <f>SUM(C29:E29)</f>
        <v>#REF!</v>
      </c>
      <c r="G50" s="127" t="e">
        <f>D19</f>
        <v>#DIV/0!</v>
      </c>
      <c r="H50" s="114" t="s">
        <v>184</v>
      </c>
      <c r="I50" s="114" t="s">
        <v>184</v>
      </c>
    </row>
    <row r="51" spans="1:9" ht="18.75" customHeight="1">
      <c r="B51" s="115"/>
    </row>
    <row r="52" spans="1:9">
      <c r="B52" s="116"/>
    </row>
    <row r="53" spans="1:9">
      <c r="B53" s="116"/>
    </row>
    <row r="54" spans="1:9">
      <c r="B54" s="116"/>
    </row>
    <row r="55" spans="1:9">
      <c r="B55" s="116"/>
    </row>
    <row r="56" spans="1:9">
      <c r="B56" s="116"/>
    </row>
    <row r="57" spans="1:9">
      <c r="B57" s="116"/>
    </row>
    <row r="58" spans="1:9">
      <c r="B58" s="116"/>
    </row>
    <row r="59" spans="1:9">
      <c r="B59" s="116"/>
    </row>
  </sheetData>
  <mergeCells count="32">
    <mergeCell ref="G29:H29"/>
    <mergeCell ref="C2:G2"/>
    <mergeCell ref="C3:D3"/>
    <mergeCell ref="F3:G3"/>
    <mergeCell ref="B6:C6"/>
    <mergeCell ref="B13:D13"/>
    <mergeCell ref="B21:D21"/>
    <mergeCell ref="G24:H24"/>
    <mergeCell ref="G25:H25"/>
    <mergeCell ref="G26:H26"/>
    <mergeCell ref="G27:H27"/>
    <mergeCell ref="G28:H28"/>
    <mergeCell ref="F32:G32"/>
    <mergeCell ref="F34:G34"/>
    <mergeCell ref="F35:G35"/>
    <mergeCell ref="B37:C37"/>
    <mergeCell ref="C39:D39"/>
    <mergeCell ref="E39:G39"/>
    <mergeCell ref="F33:G33"/>
    <mergeCell ref="C40:D40"/>
    <mergeCell ref="E40:G40"/>
    <mergeCell ref="C41:D41"/>
    <mergeCell ref="E41:G41"/>
    <mergeCell ref="C42:D42"/>
    <mergeCell ref="E42:G42"/>
    <mergeCell ref="I46:I47"/>
    <mergeCell ref="B44:C44"/>
    <mergeCell ref="A46:A48"/>
    <mergeCell ref="B46:B48"/>
    <mergeCell ref="C46:F46"/>
    <mergeCell ref="G46:G47"/>
    <mergeCell ref="H46:H47"/>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2022-10-12T17:07:12Z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