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 activeTab="1"/>
  </bookViews>
  <sheets>
    <sheet name="Analysis" sheetId="1" r:id="rId1"/>
    <sheet name="Thoughts" sheetId="4" r:id="rId2"/>
  </sheets>
  <definedNames>
    <definedName name="_xlchart.v2.0">Analysis!$R$5:$R$14</definedName>
  </definedNames>
  <calcPr calcId="152511"/>
</workbook>
</file>

<file path=xl/calcChain.xml><?xml version="1.0" encoding="utf-8"?>
<calcChain xmlns="http://schemas.openxmlformats.org/spreadsheetml/2006/main">
  <c r="J15" i="1" l="1"/>
  <c r="J31" i="1"/>
  <c r="O15" i="1"/>
  <c r="N15" i="1"/>
  <c r="N7" i="1"/>
  <c r="N8" i="1"/>
  <c r="N9" i="1"/>
  <c r="N10" i="1"/>
  <c r="N11" i="1"/>
  <c r="N12" i="1"/>
  <c r="N13" i="1"/>
  <c r="N14" i="1"/>
  <c r="N6" i="1"/>
  <c r="M15" i="1"/>
  <c r="N5" i="1"/>
  <c r="L15" i="1"/>
  <c r="E31" i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22" i="1"/>
  <c r="G22" i="1" s="1"/>
  <c r="F21" i="1"/>
  <c r="G21" i="1" s="1"/>
  <c r="E15" i="1"/>
  <c r="F10" i="1" s="1"/>
  <c r="G10" i="1" s="1"/>
  <c r="F13" i="1"/>
  <c r="G13" i="1" s="1"/>
  <c r="F8" i="1"/>
  <c r="G8" i="1" s="1"/>
  <c r="F14" i="1"/>
  <c r="G14" i="1" s="1"/>
  <c r="F11" i="1" l="1"/>
  <c r="G11" i="1" s="1"/>
  <c r="F5" i="1"/>
  <c r="G5" i="1" s="1"/>
  <c r="F9" i="1"/>
  <c r="G9" i="1" s="1"/>
  <c r="F7" i="1"/>
  <c r="G7" i="1" s="1"/>
  <c r="F12" i="1"/>
  <c r="G12" i="1" s="1"/>
  <c r="G31" i="1"/>
  <c r="H31" i="1" s="1"/>
  <c r="F6" i="1"/>
  <c r="G6" i="1" s="1"/>
  <c r="G15" i="1" l="1"/>
  <c r="H15" i="1" s="1"/>
</calcChain>
</file>

<file path=xl/sharedStrings.xml><?xml version="1.0" encoding="utf-8"?>
<sst xmlns="http://schemas.openxmlformats.org/spreadsheetml/2006/main" count="36" uniqueCount="27">
  <si>
    <t>KAKUZI</t>
  </si>
  <si>
    <t>YEAR</t>
  </si>
  <si>
    <t>Gain</t>
  </si>
  <si>
    <r>
      <t>%</t>
    </r>
    <r>
      <rPr>
        <sz val="11"/>
        <color rgb="FF000000"/>
        <rFont val="Calibri"/>
      </rPr>
      <t>Gainr</t>
    </r>
  </si>
  <si>
    <t>Variance</t>
  </si>
  <si>
    <t>Deviation</t>
  </si>
  <si>
    <t>BAT</t>
  </si>
  <si>
    <t>Probability</t>
  </si>
  <si>
    <t>R - E[R]</t>
  </si>
  <si>
    <t>Portfolio covariance</t>
  </si>
  <si>
    <t>Expected return</t>
  </si>
  <si>
    <t>%Gainr</t>
  </si>
  <si>
    <t>Analysis for a portfolio of say Kakuzi PLC and BAT</t>
  </si>
  <si>
    <t>E[R]</t>
  </si>
  <si>
    <t>Portfolio mean</t>
  </si>
  <si>
    <t>Portfolio deviation</t>
  </si>
  <si>
    <t>Proportion</t>
  </si>
  <si>
    <t>KAKUZI AND BAT PORTFOLIO COMBINED IN VARYING PROPORTIONS</t>
  </si>
  <si>
    <t>Coefficient of variation</t>
  </si>
  <si>
    <t>Portfolio correlation</t>
  </si>
  <si>
    <t>Asset preference</t>
  </si>
  <si>
    <t>BAT would be a better option for a risk averse investor given it's lower standard deviation.</t>
  </si>
  <si>
    <t>Kakuzi would be the better asset to invest in if one was more interested in returns. Of the two, it has the higher expected return and a lower coefficient of variation which implies a lower risk per unit of expected return</t>
  </si>
  <si>
    <t>Portfolio management</t>
  </si>
  <si>
    <t>As expected, investing more in Kakuzi will yield higher returns for the porfolio</t>
  </si>
  <si>
    <t>The portfolio does not differ much in standard deviation and would therefore be more suited for investors who are more focused on returns rather than avoiding or taking risk.</t>
  </si>
  <si>
    <t>The portfolio's correlation, while low, is positive and therefore offers no benefit of diversification.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</si>
</sst>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/>
    <xf numFmtId="0" fontId="0" fillId="0" borderId="1" xfId="0" applyFont="1" applyBorder="1"/>
    <xf numFmtId="0" fontId="0" fillId="0" borderId="3" xfId="0" applyFont="1" applyBorder="1" applyAlignment="1"/>
    <xf numFmtId="0" fontId="0" fillId="0" borderId="0" xfId="0" applyFont="1" applyBorder="1" applyAlignment="1"/>
    <xf numFmtId="0" fontId="1" fillId="0" borderId="0" xfId="0" applyFont="1" applyBorder="1"/>
    <xf numFmtId="0" fontId="1" fillId="0" borderId="2" xfId="0" applyFont="1" applyBorder="1"/>
    <xf numFmtId="0" fontId="0" fillId="0" borderId="2" xfId="0" applyFont="1" applyBorder="1" applyAlignment="1"/>
    <xf numFmtId="0" fontId="1" fillId="0" borderId="3" xfId="0" applyFont="1" applyBorder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/>
    <xf numFmtId="0" fontId="4" fillId="0" borderId="2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4" fillId="0" borderId="0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0" fontId="4" fillId="0" borderId="7" xfId="0" applyFont="1" applyFill="1" applyBorder="1"/>
    <xf numFmtId="0" fontId="0" fillId="0" borderId="1" xfId="0" applyFont="1" applyFill="1" applyBorder="1" applyAlignment="1"/>
    <xf numFmtId="0" fontId="0" fillId="0" borderId="9" xfId="0" applyFont="1" applyBorder="1"/>
    <xf numFmtId="0" fontId="0" fillId="0" borderId="9" xfId="0" applyFont="1" applyBorder="1" applyAlignment="1"/>
    <xf numFmtId="0" fontId="0" fillId="0" borderId="8" xfId="0" applyFont="1" applyBorder="1" applyAlignment="1"/>
    <xf numFmtId="0" fontId="0" fillId="0" borderId="0" xfId="0" applyFont="1" applyBorder="1"/>
    <xf numFmtId="0" fontId="2" fillId="0" borderId="3" xfId="0" applyFont="1" applyBorder="1" applyAlignment="1"/>
    <xf numFmtId="0" fontId="4" fillId="0" borderId="1" xfId="0" applyFont="1" applyFill="1" applyBorder="1" applyAlignment="1"/>
    <xf numFmtId="0" fontId="0" fillId="0" borderId="9" xfId="0" applyFont="1" applyBorder="1" applyAlignment="1"/>
    <xf numFmtId="0" fontId="4" fillId="0" borderId="6" xfId="0" applyFont="1" applyFill="1" applyBorder="1"/>
    <xf numFmtId="0" fontId="4" fillId="0" borderId="9" xfId="0" applyFont="1" applyBorder="1"/>
    <xf numFmtId="0" fontId="2" fillId="0" borderId="10" xfId="0" applyFont="1" applyBorder="1" applyAlignment="1"/>
    <xf numFmtId="0" fontId="4" fillId="0" borderId="10" xfId="0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9.0016315528126556E-2"/>
          <c:y val="6.8866269765059843E-2"/>
          <c:w val="0.85219685039370074"/>
          <c:h val="0.7357713619130942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yVal>
            <c:numRef>
              <c:f>Analysis!$R$5:$R$14</c:f>
              <c:numCache>
                <c:formatCode>General</c:formatCode>
                <c:ptCount val="10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574752"/>
        <c:axId val="353579848"/>
      </c:scatterChart>
      <c:valAx>
        <c:axId val="3535747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53579848"/>
        <c:crosses val="autoZero"/>
        <c:crossBetween val="midCat"/>
      </c:valAx>
      <c:valAx>
        <c:axId val="3535798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53574752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62</xdr:row>
      <xdr:rowOff>142875</xdr:rowOff>
    </xdr:from>
    <xdr:ext cx="6819900" cy="46577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workbookViewId="0">
      <pane ySplit="2" topLeftCell="A3" activePane="bottomLeft" state="frozen"/>
      <selection pane="bottomLeft" activeCell="I32" sqref="I32"/>
    </sheetView>
  </sheetViews>
  <sheetFormatPr defaultColWidth="14.42578125" defaultRowHeight="15" customHeight="1" x14ac:dyDescent="0.25"/>
  <cols>
    <col min="1" max="4" width="8.7109375" customWidth="1"/>
    <col min="5" max="5" width="15.28515625" bestFit="1" customWidth="1"/>
    <col min="6" max="6" width="15.28515625" customWidth="1"/>
    <col min="7" max="7" width="8.7109375" customWidth="1"/>
    <col min="8" max="8" width="12" bestFit="1" customWidth="1"/>
    <col min="10" max="10" width="21.85546875" bestFit="1" customWidth="1"/>
    <col min="11" max="13" width="23.28515625" customWidth="1"/>
    <col min="14" max="14" width="19" bestFit="1" customWidth="1"/>
    <col min="15" max="15" width="19.28515625" bestFit="1" customWidth="1"/>
    <col min="16" max="16" width="22.7109375" customWidth="1"/>
    <col min="18" max="18" width="25" customWidth="1"/>
  </cols>
  <sheetData>
    <row r="1" spans="1:18" ht="15" customHeight="1" x14ac:dyDescent="0.25">
      <c r="A1" s="12" t="s">
        <v>12</v>
      </c>
      <c r="B1" s="11"/>
      <c r="C1" s="11"/>
      <c r="D1" s="11"/>
      <c r="E1" s="11"/>
      <c r="F1" s="11"/>
      <c r="G1" s="11"/>
      <c r="H1" s="11"/>
    </row>
    <row r="3" spans="1:18" x14ac:dyDescent="0.25">
      <c r="A3" s="1" t="s">
        <v>0</v>
      </c>
      <c r="E3" s="14" t="s">
        <v>13</v>
      </c>
      <c r="F3" s="19"/>
      <c r="L3" s="28" t="s">
        <v>17</v>
      </c>
      <c r="M3" s="28"/>
      <c r="N3" s="28"/>
      <c r="O3" s="28"/>
    </row>
    <row r="4" spans="1:18" x14ac:dyDescent="0.25">
      <c r="A4" s="4" t="s">
        <v>1</v>
      </c>
      <c r="B4" s="4" t="s">
        <v>2</v>
      </c>
      <c r="C4" s="4" t="s">
        <v>3</v>
      </c>
      <c r="D4" s="4" t="s">
        <v>7</v>
      </c>
      <c r="E4" s="13" t="s">
        <v>10</v>
      </c>
      <c r="F4" s="4" t="s">
        <v>8</v>
      </c>
      <c r="G4" s="24" t="s">
        <v>4</v>
      </c>
      <c r="H4" s="4" t="s">
        <v>5</v>
      </c>
      <c r="I4" s="23" t="s">
        <v>16</v>
      </c>
      <c r="J4" s="29" t="s">
        <v>18</v>
      </c>
      <c r="K4" s="22"/>
      <c r="L4" s="13" t="s">
        <v>14</v>
      </c>
      <c r="M4" s="13" t="s">
        <v>15</v>
      </c>
      <c r="N4" s="4" t="s">
        <v>9</v>
      </c>
      <c r="O4" s="32" t="s">
        <v>19</v>
      </c>
      <c r="P4" s="31"/>
      <c r="Q4" s="6"/>
      <c r="R4" s="27"/>
    </row>
    <row r="5" spans="1:18" x14ac:dyDescent="0.25">
      <c r="A5" s="3">
        <v>2010</v>
      </c>
      <c r="B5" s="3">
        <v>12</v>
      </c>
      <c r="C5" s="3">
        <v>52.17</v>
      </c>
      <c r="D5" s="3">
        <v>0.1</v>
      </c>
      <c r="E5" s="16"/>
      <c r="F5" s="3">
        <f>C5-E15</f>
        <v>-363.58600000000001</v>
      </c>
      <c r="G5" s="25">
        <f>D5*(F5^2)</f>
        <v>13219.477939600001</v>
      </c>
      <c r="H5" s="20"/>
      <c r="I5" s="20"/>
      <c r="J5" s="20"/>
      <c r="L5" s="20"/>
      <c r="M5" s="20"/>
      <c r="N5" s="3">
        <f>F5*F21*D5</f>
        <v>-1229.6478520000001</v>
      </c>
      <c r="O5" s="30"/>
      <c r="P5" s="21"/>
      <c r="Q5" s="6"/>
      <c r="R5" s="6"/>
    </row>
    <row r="6" spans="1:18" x14ac:dyDescent="0.25">
      <c r="A6" s="3">
        <v>2011</v>
      </c>
      <c r="B6" s="3">
        <v>42.5</v>
      </c>
      <c r="C6" s="3">
        <v>114.86</v>
      </c>
      <c r="D6" s="3">
        <v>0.1</v>
      </c>
      <c r="E6" s="17"/>
      <c r="F6" s="3">
        <f>C6-E15</f>
        <v>-300.89600000000002</v>
      </c>
      <c r="G6" s="25">
        <f>D6*(F6^2)</f>
        <v>9053.8402816000016</v>
      </c>
      <c r="H6" s="20"/>
      <c r="I6" s="20"/>
      <c r="J6" s="20"/>
      <c r="L6" s="20"/>
      <c r="M6" s="20"/>
      <c r="N6" s="3">
        <f>F6*F22*D6</f>
        <v>-1358.8463360000001</v>
      </c>
      <c r="O6" s="30"/>
      <c r="P6" s="21"/>
      <c r="Q6" s="6"/>
      <c r="R6" s="6"/>
    </row>
    <row r="7" spans="1:18" x14ac:dyDescent="0.25">
      <c r="A7" s="3">
        <v>2012</v>
      </c>
      <c r="B7" s="3">
        <v>38</v>
      </c>
      <c r="C7" s="3">
        <v>102.7</v>
      </c>
      <c r="D7" s="3">
        <v>0.1</v>
      </c>
      <c r="E7" s="17"/>
      <c r="F7" s="3">
        <f>C7-E15</f>
        <v>-313.05600000000004</v>
      </c>
      <c r="G7" s="25">
        <f>D7*(F7^2)</f>
        <v>9800.4059136000033</v>
      </c>
      <c r="H7" s="20"/>
      <c r="I7" s="20"/>
      <c r="J7" s="20"/>
      <c r="L7" s="20"/>
      <c r="M7" s="20"/>
      <c r="N7" s="3">
        <f t="shared" ref="N7:N14" si="0">F7*F23*D7</f>
        <v>-1110.7226880000001</v>
      </c>
      <c r="O7" s="30"/>
      <c r="P7" s="21"/>
      <c r="Q7" s="6"/>
      <c r="R7" s="6"/>
    </row>
    <row r="8" spans="1:18" x14ac:dyDescent="0.25">
      <c r="A8" s="3">
        <v>2013</v>
      </c>
      <c r="B8" s="3">
        <v>40</v>
      </c>
      <c r="C8" s="3">
        <v>108.11</v>
      </c>
      <c r="D8" s="3">
        <v>0.1</v>
      </c>
      <c r="E8" s="17"/>
      <c r="F8" s="3">
        <f>C8-E15</f>
        <v>-307.64600000000002</v>
      </c>
      <c r="G8" s="25">
        <f>D8*(F8^2)</f>
        <v>9464.6061316000014</v>
      </c>
      <c r="H8" s="20"/>
      <c r="I8" s="20"/>
      <c r="J8" s="20"/>
      <c r="L8" s="20"/>
      <c r="M8" s="20"/>
      <c r="N8" s="3">
        <f t="shared" si="0"/>
        <v>-5838.5057880000004</v>
      </c>
      <c r="O8" s="30"/>
      <c r="P8" s="21"/>
      <c r="Q8" s="6"/>
      <c r="R8" s="6"/>
    </row>
    <row r="9" spans="1:18" x14ac:dyDescent="0.25">
      <c r="A9" s="3">
        <v>2014</v>
      </c>
      <c r="B9" s="3">
        <v>83</v>
      </c>
      <c r="C9" s="3">
        <v>224.32</v>
      </c>
      <c r="D9" s="3">
        <v>0.1</v>
      </c>
      <c r="E9" s="17"/>
      <c r="F9" s="3">
        <f>C9-E15</f>
        <v>-191.43600000000004</v>
      </c>
      <c r="G9" s="25">
        <f>D9*(F9^2)</f>
        <v>3664.774209600002</v>
      </c>
      <c r="H9" s="20"/>
      <c r="I9" s="20"/>
      <c r="J9" s="20"/>
      <c r="L9" s="20"/>
      <c r="M9" s="20"/>
      <c r="N9" s="3">
        <f t="shared" si="0"/>
        <v>-3694.9062360000007</v>
      </c>
      <c r="O9" s="30"/>
      <c r="P9" s="21"/>
      <c r="Q9" s="6"/>
      <c r="R9" s="6"/>
    </row>
    <row r="10" spans="1:18" x14ac:dyDescent="0.25">
      <c r="A10" s="3">
        <v>2015</v>
      </c>
      <c r="B10" s="3">
        <v>207</v>
      </c>
      <c r="C10" s="3">
        <v>559.46</v>
      </c>
      <c r="D10" s="3">
        <v>0.1</v>
      </c>
      <c r="E10" s="17"/>
      <c r="F10" s="3">
        <f>C10-E15</f>
        <v>143.70400000000001</v>
      </c>
      <c r="G10" s="25">
        <f>D10*(F10^2)</f>
        <v>2065.0839616000003</v>
      </c>
      <c r="H10" s="20"/>
      <c r="I10" s="20"/>
      <c r="J10" s="20"/>
      <c r="L10" s="20"/>
      <c r="M10" s="20"/>
      <c r="N10" s="3">
        <f t="shared" si="0"/>
        <v>5516.3654480000005</v>
      </c>
      <c r="O10" s="30"/>
      <c r="P10" s="21"/>
      <c r="Q10" s="6"/>
      <c r="R10" s="6"/>
    </row>
    <row r="11" spans="1:18" x14ac:dyDescent="0.25">
      <c r="A11" s="3">
        <v>2016</v>
      </c>
      <c r="B11" s="3">
        <v>263</v>
      </c>
      <c r="C11" s="3">
        <v>710.81</v>
      </c>
      <c r="D11" s="3">
        <v>0.1</v>
      </c>
      <c r="E11" s="17"/>
      <c r="F11" s="3">
        <f>C11-E15</f>
        <v>295.05399999999992</v>
      </c>
      <c r="G11" s="25">
        <f>D11*(F11^2)</f>
        <v>8705.6862915999955</v>
      </c>
      <c r="H11" s="20"/>
      <c r="I11" s="20"/>
      <c r="J11" s="20"/>
      <c r="L11" s="20"/>
      <c r="M11" s="20"/>
      <c r="N11" s="3">
        <f t="shared" si="0"/>
        <v>9581.2885419999984</v>
      </c>
      <c r="O11" s="30"/>
      <c r="P11" s="21"/>
      <c r="Q11" s="6"/>
      <c r="R11" s="6"/>
    </row>
    <row r="12" spans="1:18" x14ac:dyDescent="0.25">
      <c r="A12" s="3">
        <v>2017</v>
      </c>
      <c r="B12" s="3">
        <v>248</v>
      </c>
      <c r="C12" s="3">
        <v>670.27</v>
      </c>
      <c r="D12" s="3">
        <v>0.1</v>
      </c>
      <c r="E12" s="17"/>
      <c r="F12" s="3">
        <f>C12-E15</f>
        <v>254.51399999999995</v>
      </c>
      <c r="G12" s="25">
        <f>D12*(F12^2)</f>
        <v>6477.7376195999977</v>
      </c>
      <c r="H12" s="20"/>
      <c r="I12" s="20"/>
      <c r="J12" s="20"/>
      <c r="L12" s="20"/>
      <c r="M12" s="20"/>
      <c r="N12" s="3">
        <f t="shared" si="0"/>
        <v>9915.6109259999976</v>
      </c>
      <c r="O12" s="30"/>
      <c r="P12" s="21"/>
      <c r="Q12" s="6"/>
      <c r="R12" s="6"/>
    </row>
    <row r="13" spans="1:18" ht="15.75" customHeight="1" x14ac:dyDescent="0.25">
      <c r="A13" s="3">
        <v>2018</v>
      </c>
      <c r="B13" s="3">
        <v>323</v>
      </c>
      <c r="C13" s="3">
        <v>872.97</v>
      </c>
      <c r="D13" s="3">
        <v>0.1</v>
      </c>
      <c r="E13" s="17"/>
      <c r="F13" s="3">
        <f>C13-E15</f>
        <v>457.214</v>
      </c>
      <c r="G13" s="25">
        <f>D13*(F13^2)</f>
        <v>20904.464179600003</v>
      </c>
      <c r="H13" s="20"/>
      <c r="I13" s="20"/>
      <c r="J13" s="20"/>
      <c r="L13" s="20"/>
      <c r="M13" s="20"/>
      <c r="N13" s="3">
        <f t="shared" si="0"/>
        <v>14822.420666</v>
      </c>
      <c r="O13" s="30"/>
      <c r="P13" s="21"/>
      <c r="Q13" s="6"/>
      <c r="R13" s="6"/>
    </row>
    <row r="14" spans="1:18" ht="15.75" customHeight="1" x14ac:dyDescent="0.25">
      <c r="A14" s="3">
        <v>2019</v>
      </c>
      <c r="B14" s="3">
        <v>274.5</v>
      </c>
      <c r="C14" s="3">
        <v>741.89</v>
      </c>
      <c r="D14" s="3">
        <v>0.1</v>
      </c>
      <c r="E14" s="18"/>
      <c r="F14" s="3">
        <f>C14-E15</f>
        <v>326.13399999999996</v>
      </c>
      <c r="G14" s="25">
        <f>D14*(F14^2)</f>
        <v>10636.338595599998</v>
      </c>
      <c r="H14" s="20"/>
      <c r="I14" s="20"/>
      <c r="J14" s="20"/>
      <c r="L14" s="20"/>
      <c r="M14" s="20"/>
      <c r="N14" s="3">
        <f t="shared" si="0"/>
        <v>8574.0628599999982</v>
      </c>
      <c r="O14" s="30"/>
      <c r="P14" s="21"/>
      <c r="Q14" s="6"/>
      <c r="R14" s="6"/>
    </row>
    <row r="15" spans="1:18" ht="15.75" customHeight="1" x14ac:dyDescent="0.25">
      <c r="A15" s="3"/>
      <c r="B15" s="3"/>
      <c r="C15" s="3"/>
      <c r="D15" s="3"/>
      <c r="E15" s="3">
        <f>AVERAGE(C5:C14)</f>
        <v>415.75600000000003</v>
      </c>
      <c r="F15" s="3"/>
      <c r="G15" s="25">
        <f>SUM(G5:G14)</f>
        <v>93992.415124000006</v>
      </c>
      <c r="H15" s="2">
        <f>SQRT(G15)</f>
        <v>306.58182451671854</v>
      </c>
      <c r="I15" s="3">
        <v>0.5</v>
      </c>
      <c r="J15" s="3">
        <f>H15/E15</f>
        <v>0.73740805789145203</v>
      </c>
      <c r="L15" s="3">
        <f>(I15*E15)+(I31*E31)</f>
        <v>317.00450000000001</v>
      </c>
      <c r="M15" s="3">
        <f>SQRT(I15^2*G15+I31^2*G31+2*I15*I31*N15)</f>
        <v>239.79051185253348</v>
      </c>
      <c r="N15" s="2">
        <f>SUM(N5:N14)</f>
        <v>35177.119541999993</v>
      </c>
      <c r="O15" s="25">
        <f>N15/(H15*H31)</f>
        <v>0.44780835433420646</v>
      </c>
      <c r="P15" s="21"/>
      <c r="Q15" s="6"/>
      <c r="R15" s="6"/>
    </row>
    <row r="16" spans="1:18" ht="15.75" customHeight="1" x14ac:dyDescent="0.25">
      <c r="A16" s="6"/>
      <c r="B16" s="6"/>
      <c r="C16" s="6"/>
      <c r="D16" s="6"/>
      <c r="E16" s="7"/>
      <c r="F16" s="7"/>
      <c r="G16" s="6"/>
      <c r="H16" s="7"/>
      <c r="I16" s="6"/>
      <c r="J16" s="6"/>
      <c r="L16" s="6"/>
      <c r="M16" s="6"/>
      <c r="N16" s="1"/>
    </row>
    <row r="17" spans="1:14" ht="15.75" customHeight="1" x14ac:dyDescent="0.25">
      <c r="A17" s="6"/>
      <c r="B17" s="6"/>
      <c r="C17" s="6"/>
      <c r="D17" s="6"/>
      <c r="E17" s="7"/>
      <c r="F17" s="7"/>
      <c r="G17" s="6"/>
      <c r="H17" s="7"/>
      <c r="I17" s="6"/>
      <c r="J17" s="6"/>
      <c r="L17" s="6"/>
      <c r="M17" s="6"/>
      <c r="N17" s="1"/>
    </row>
    <row r="18" spans="1:14" ht="15.75" customHeight="1" x14ac:dyDescent="0.25">
      <c r="A18" s="6"/>
      <c r="B18" s="6"/>
      <c r="C18" s="6"/>
      <c r="D18" s="6"/>
      <c r="E18" s="7"/>
      <c r="F18" s="7"/>
      <c r="G18" s="6"/>
      <c r="H18" s="7"/>
      <c r="I18" s="6"/>
      <c r="J18" s="6"/>
      <c r="L18" s="6"/>
      <c r="M18" s="6"/>
      <c r="N18" s="1"/>
    </row>
    <row r="19" spans="1:14" ht="15.75" customHeight="1" x14ac:dyDescent="0.25">
      <c r="A19" s="10" t="s">
        <v>6</v>
      </c>
      <c r="B19" s="5"/>
      <c r="C19" s="5"/>
      <c r="D19" s="5"/>
      <c r="E19" s="5"/>
      <c r="F19" s="5"/>
      <c r="G19" s="5"/>
      <c r="H19" s="6"/>
      <c r="I19" s="6"/>
      <c r="J19" s="6"/>
      <c r="L19" s="6"/>
      <c r="M19" s="6"/>
    </row>
    <row r="20" spans="1:14" ht="15.75" customHeight="1" x14ac:dyDescent="0.25">
      <c r="A20" s="8" t="s">
        <v>1</v>
      </c>
      <c r="B20" s="9" t="s">
        <v>2</v>
      </c>
      <c r="C20" s="9" t="s">
        <v>11</v>
      </c>
      <c r="D20" s="9" t="s">
        <v>7</v>
      </c>
      <c r="E20" s="15" t="s">
        <v>10</v>
      </c>
      <c r="F20" s="9" t="s">
        <v>8</v>
      </c>
      <c r="G20" s="26" t="s">
        <v>4</v>
      </c>
      <c r="H20" s="3" t="s">
        <v>5</v>
      </c>
      <c r="I20" s="23" t="s">
        <v>16</v>
      </c>
      <c r="J20" s="29" t="s">
        <v>18</v>
      </c>
      <c r="L20" s="6"/>
      <c r="M20" s="6"/>
    </row>
    <row r="21" spans="1:14" ht="15.75" customHeight="1" x14ac:dyDescent="0.25">
      <c r="A21" s="3">
        <v>2010</v>
      </c>
      <c r="B21" s="3">
        <v>46</v>
      </c>
      <c r="C21" s="3">
        <v>33.82</v>
      </c>
      <c r="D21" s="3">
        <v>0.1</v>
      </c>
      <c r="E21" s="16"/>
      <c r="F21" s="3">
        <f>C21-E21</f>
        <v>33.82</v>
      </c>
      <c r="G21" s="25">
        <f>D21*(F21^2)</f>
        <v>114.37924000000001</v>
      </c>
      <c r="H21" s="20"/>
      <c r="I21" s="20"/>
      <c r="J21" s="20"/>
      <c r="L21" s="6"/>
      <c r="M21" s="6"/>
    </row>
    <row r="22" spans="1:14" ht="15.75" customHeight="1" x14ac:dyDescent="0.25">
      <c r="A22" s="3">
        <v>2011</v>
      </c>
      <c r="B22" s="3">
        <v>84</v>
      </c>
      <c r="C22" s="3">
        <v>45.16</v>
      </c>
      <c r="D22" s="3">
        <v>0.1</v>
      </c>
      <c r="E22" s="17"/>
      <c r="F22" s="3">
        <f>C22-E21</f>
        <v>45.16</v>
      </c>
      <c r="G22" s="25">
        <f t="shared" ref="G22:G30" si="1">D22*(F22^2)</f>
        <v>203.94255999999999</v>
      </c>
      <c r="H22" s="20"/>
      <c r="I22" s="20"/>
      <c r="J22" s="20"/>
      <c r="L22" s="6"/>
      <c r="M22" s="6"/>
    </row>
    <row r="23" spans="1:14" ht="15.75" customHeight="1" x14ac:dyDescent="0.25">
      <c r="A23" s="3">
        <v>2012</v>
      </c>
      <c r="B23" s="3">
        <v>66</v>
      </c>
      <c r="C23" s="3">
        <v>35.479999999999997</v>
      </c>
      <c r="D23" s="3">
        <v>0.1</v>
      </c>
      <c r="E23" s="17"/>
      <c r="F23" s="3">
        <f>C23-E22</f>
        <v>35.479999999999997</v>
      </c>
      <c r="G23" s="25">
        <f t="shared" si="1"/>
        <v>125.88303999999999</v>
      </c>
      <c r="H23" s="20"/>
      <c r="I23" s="20"/>
      <c r="J23" s="20"/>
      <c r="L23" s="6"/>
      <c r="M23" s="6"/>
    </row>
    <row r="24" spans="1:14" ht="15.75" customHeight="1" x14ac:dyDescent="0.25">
      <c r="A24" s="3">
        <v>2013</v>
      </c>
      <c r="B24" s="3">
        <v>353</v>
      </c>
      <c r="C24" s="3">
        <v>189.78</v>
      </c>
      <c r="D24" s="3">
        <v>0.1</v>
      </c>
      <c r="E24" s="17"/>
      <c r="F24" s="3">
        <f>C24-E23</f>
        <v>189.78</v>
      </c>
      <c r="G24" s="25">
        <f t="shared" si="1"/>
        <v>3601.6448400000004</v>
      </c>
      <c r="H24" s="20"/>
      <c r="I24" s="20"/>
      <c r="J24" s="20"/>
      <c r="L24" s="6"/>
      <c r="M24" s="6"/>
    </row>
    <row r="25" spans="1:14" ht="15.75" customHeight="1" x14ac:dyDescent="0.25">
      <c r="A25" s="3">
        <v>2014</v>
      </c>
      <c r="B25" s="3">
        <v>359</v>
      </c>
      <c r="C25" s="3">
        <v>193.01</v>
      </c>
      <c r="D25" s="3">
        <v>0.1</v>
      </c>
      <c r="E25" s="17"/>
      <c r="F25" s="3">
        <f>C25-E24</f>
        <v>193.01</v>
      </c>
      <c r="G25" s="25">
        <f t="shared" si="1"/>
        <v>3725.2860099999998</v>
      </c>
      <c r="H25" s="20"/>
      <c r="I25" s="20"/>
      <c r="J25" s="20"/>
      <c r="L25" s="6"/>
      <c r="M25" s="6"/>
    </row>
    <row r="26" spans="1:14" ht="15.75" customHeight="1" x14ac:dyDescent="0.25">
      <c r="A26" s="3">
        <v>2015</v>
      </c>
      <c r="B26" s="3">
        <v>714</v>
      </c>
      <c r="C26" s="3">
        <v>383.87</v>
      </c>
      <c r="D26" s="3">
        <v>0.1</v>
      </c>
      <c r="E26" s="17"/>
      <c r="F26" s="3">
        <f>C26-E25</f>
        <v>383.87</v>
      </c>
      <c r="G26" s="25">
        <f t="shared" si="1"/>
        <v>14735.617689999999</v>
      </c>
      <c r="H26" s="20"/>
      <c r="I26" s="20"/>
      <c r="J26" s="20"/>
      <c r="L26" s="6"/>
      <c r="M26" s="6"/>
    </row>
    <row r="27" spans="1:14" ht="15.75" customHeight="1" x14ac:dyDescent="0.25">
      <c r="A27" s="3">
        <v>2016</v>
      </c>
      <c r="B27" s="3">
        <v>604</v>
      </c>
      <c r="C27" s="3">
        <v>324.73</v>
      </c>
      <c r="D27" s="3">
        <v>0.1</v>
      </c>
      <c r="E27" s="17"/>
      <c r="F27" s="3">
        <f>C27-E26</f>
        <v>324.73</v>
      </c>
      <c r="G27" s="25">
        <f t="shared" si="1"/>
        <v>10544.957290000002</v>
      </c>
      <c r="H27" s="20"/>
      <c r="I27" s="20"/>
      <c r="J27" s="20"/>
      <c r="L27" s="6"/>
      <c r="M27" s="6"/>
    </row>
    <row r="28" spans="1:14" ht="15.75" customHeight="1" x14ac:dyDescent="0.25">
      <c r="A28" s="3">
        <v>2017</v>
      </c>
      <c r="B28" s="3">
        <v>724.5</v>
      </c>
      <c r="C28" s="3">
        <v>389.59</v>
      </c>
      <c r="D28" s="3">
        <v>0.1</v>
      </c>
      <c r="E28" s="17"/>
      <c r="F28" s="3">
        <f>C28-E27</f>
        <v>389.59</v>
      </c>
      <c r="G28" s="25">
        <f t="shared" si="1"/>
        <v>15178.03681</v>
      </c>
      <c r="H28" s="20"/>
      <c r="I28" s="20"/>
      <c r="J28" s="20"/>
      <c r="L28" s="6"/>
      <c r="M28" s="6"/>
    </row>
    <row r="29" spans="1:14" ht="15.75" customHeight="1" x14ac:dyDescent="0.25">
      <c r="A29" s="3">
        <v>2018</v>
      </c>
      <c r="B29" s="3">
        <v>603</v>
      </c>
      <c r="C29" s="3">
        <v>324.19</v>
      </c>
      <c r="D29" s="3">
        <v>0.1</v>
      </c>
      <c r="E29" s="17"/>
      <c r="F29" s="3">
        <f>C29-E28</f>
        <v>324.19</v>
      </c>
      <c r="G29" s="25">
        <f t="shared" si="1"/>
        <v>10509.91561</v>
      </c>
      <c r="H29" s="20"/>
      <c r="I29" s="20"/>
      <c r="J29" s="20"/>
      <c r="L29" s="6"/>
      <c r="M29" s="6"/>
    </row>
    <row r="30" spans="1:14" ht="15.75" customHeight="1" x14ac:dyDescent="0.25">
      <c r="A30" s="3">
        <v>2019</v>
      </c>
      <c r="B30" s="3">
        <v>489</v>
      </c>
      <c r="C30" s="3">
        <v>262.89999999999998</v>
      </c>
      <c r="D30" s="3">
        <v>0.1</v>
      </c>
      <c r="E30" s="18"/>
      <c r="F30" s="3">
        <f>C30-E29</f>
        <v>262.89999999999998</v>
      </c>
      <c r="G30" s="25">
        <f t="shared" si="1"/>
        <v>6911.6409999999996</v>
      </c>
      <c r="H30" s="20"/>
      <c r="I30" s="20"/>
      <c r="J30" s="20"/>
      <c r="L30" s="6"/>
      <c r="M30" s="6"/>
    </row>
    <row r="31" spans="1:14" ht="15.75" customHeight="1" x14ac:dyDescent="0.25">
      <c r="A31" s="3"/>
      <c r="B31" s="3"/>
      <c r="C31" s="3"/>
      <c r="D31" s="3"/>
      <c r="E31" s="2">
        <f>AVERAGE(C21:C30)</f>
        <v>218.25299999999999</v>
      </c>
      <c r="F31" s="3"/>
      <c r="G31" s="25">
        <f>SUM(G21:G30)</f>
        <v>65651.304090000005</v>
      </c>
      <c r="H31" s="2">
        <f>SQRT(G31)</f>
        <v>256.22510433210874</v>
      </c>
      <c r="I31" s="3">
        <v>0.5</v>
      </c>
      <c r="J31" s="3">
        <f>H31/E31</f>
        <v>1.1739820498783924</v>
      </c>
      <c r="L31" s="6"/>
      <c r="M31" s="6"/>
    </row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</sheetData>
  <mergeCells count="13">
    <mergeCell ref="M5:M14"/>
    <mergeCell ref="L3:O3"/>
    <mergeCell ref="J5:J14"/>
    <mergeCell ref="J21:J30"/>
    <mergeCell ref="A1:H1"/>
    <mergeCell ref="E21:E30"/>
    <mergeCell ref="H21:H30"/>
    <mergeCell ref="E5:E14"/>
    <mergeCell ref="H5:H14"/>
    <mergeCell ref="I5:I14"/>
    <mergeCell ref="I21:I30"/>
    <mergeCell ref="O5:O14"/>
    <mergeCell ref="L5:L1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4" sqref="E14"/>
    </sheetView>
  </sheetViews>
  <sheetFormatPr defaultRowHeight="15" x14ac:dyDescent="0.25"/>
  <sheetData>
    <row r="1" spans="1:1" s="33" customFormat="1" ht="15.75" thickBot="1" x14ac:dyDescent="0.3">
      <c r="A1" s="33" t="s">
        <v>20</v>
      </c>
    </row>
    <row r="2" spans="1:1" s="35" customFormat="1" ht="15.75" thickBot="1" x14ac:dyDescent="0.3">
      <c r="A2" s="34" t="s">
        <v>22</v>
      </c>
    </row>
    <row r="3" spans="1:1" s="35" customFormat="1" ht="15.75" thickBot="1" x14ac:dyDescent="0.3">
      <c r="A3" s="34" t="s">
        <v>21</v>
      </c>
    </row>
    <row r="5" spans="1:1" ht="15.75" thickBot="1" x14ac:dyDescent="0.3"/>
    <row r="6" spans="1:1" s="33" customFormat="1" ht="15.75" thickBot="1" x14ac:dyDescent="0.3">
      <c r="A6" s="33" t="s">
        <v>23</v>
      </c>
    </row>
    <row r="7" spans="1:1" s="35" customFormat="1" ht="15.75" thickBot="1" x14ac:dyDescent="0.3">
      <c r="A7" s="34" t="s">
        <v>24</v>
      </c>
    </row>
    <row r="8" spans="1:1" s="35" customFormat="1" ht="15.75" thickBot="1" x14ac:dyDescent="0.3">
      <c r="A8" s="34" t="s">
        <v>25</v>
      </c>
    </row>
    <row r="9" spans="1:1" s="35" customFormat="1" ht="15.75" thickBot="1" x14ac:dyDescent="0.3">
      <c r="A9" s="34" t="s">
        <v>26</v>
      </c>
    </row>
  </sheetData>
  <mergeCells count="7">
    <mergeCell ref="A8:XFD8"/>
    <mergeCell ref="A9:XFD9"/>
    <mergeCell ref="A1:XFD1"/>
    <mergeCell ref="A2:XFD2"/>
    <mergeCell ref="A3:XFD3"/>
    <mergeCell ref="A6:XFD6"/>
    <mergeCell ref="A7:XF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Analysis</vt:lpstr>
      <vt:lpstr>Thoughts</vt:lpstr>
      <vt:lpstr>_xlchart.v2.0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Austeen</dc:creator>
  <cp:lastModifiedBy>user</cp:lastModifiedBy>
  <dcterms:created xsi:type="dcterms:W3CDTF">2020-02-20T06:32:27Z</dcterms:created>
  <dcterms:modified xsi:type="dcterms:W3CDTF">2021-12-24T15:29:33Z</dcterms:modified>
</cp:coreProperties>
</file>