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imbe\Desktop\School\SUMMER2022\CIS2334\project\Part 2\"/>
    </mc:Choice>
  </mc:AlternateContent>
  <xr:revisionPtr revIDLastSave="0" documentId="13_ncr:1_{D01A4030-207E-4DEF-AEE1-1ACAAEA9CCE8}" xr6:coauthVersionLast="47" xr6:coauthVersionMax="47" xr10:uidLastSave="{00000000-0000-0000-0000-000000000000}"/>
  <bookViews>
    <workbookView xWindow="-120" yWindow="-120" windowWidth="38640" windowHeight="21240" xr2:uid="{00000000-000D-0000-FFFF-FFFF00000000}"/>
  </bookViews>
  <sheets>
    <sheet name="Kimberly_Dieu_Personal_Data" sheetId="7" r:id="rId1"/>
    <sheet name="Categorization" sheetId="3" r:id="rId2"/>
    <sheet name="Economic Values" sheetId="6" r:id="rId3"/>
    <sheet name="Statistics" sheetId="1" r:id="rId4"/>
    <sheet name="Search Functions" sheetId="9" r:id="rId5"/>
    <sheet name="Optimal Allocation" sheetId="15" r:id="rId6"/>
  </sheets>
  <definedNames>
    <definedName name="_xlchart.v1.0" hidden="1">Kimberly_Dieu_Personal_Data!$B$2:$B$1001</definedName>
    <definedName name="_xlchart.v1.1" hidden="1">Kimberly_Dieu_Personal_Data!$F$1</definedName>
    <definedName name="_xlchart.v1.2" hidden="1">Kimberly_Dieu_Personal_Data!$F$2:$F$1001</definedName>
    <definedName name="_xlchart.v1.3" hidden="1">Kimberly_Dieu_Personal_Data!$B$2:$B$1001</definedName>
    <definedName name="_xlchart.v1.4" hidden="1">Kimberly_Dieu_Personal_Data!$D$1</definedName>
    <definedName name="_xlchart.v1.5" hidden="1">Kimberly_Dieu_Personal_Data!$D$2:$D$1001</definedName>
    <definedName name="Gulf_of_Mexico">'Economic Values'!$P$40:$P$969</definedName>
    <definedName name="Slicer_Categories">#N/A</definedName>
    <definedName name="solver_adj" localSheetId="5" hidden="1">'Optimal Allocation'!$C$11:$L$15</definedName>
    <definedName name="solver_cvg" localSheetId="5" hidden="1">0.0001</definedName>
    <definedName name="solver_drv" localSheetId="5" hidden="1">2</definedName>
    <definedName name="solver_eng" localSheetId="5" hidden="1">1</definedName>
    <definedName name="solver_est" localSheetId="5" hidden="1">1</definedName>
    <definedName name="solver_itr" localSheetId="5" hidden="1">2147483647</definedName>
    <definedName name="solver_lhs1" localSheetId="5" hidden="1">'Optimal Allocation'!$C$11:$L$15</definedName>
    <definedName name="solver_lhs2" localSheetId="5" hidden="1">'Optimal Allocation'!$C$16:$L$16</definedName>
    <definedName name="solver_lhs3" localSheetId="5" hidden="1">'Optimal Allocation'!$M$11:$M$15</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3</definedName>
    <definedName name="solver_nwt" localSheetId="5" hidden="1">1</definedName>
    <definedName name="solver_opt" localSheetId="5" hidden="1">'Optimal Allocation'!$C$19</definedName>
    <definedName name="solver_pre" localSheetId="5" hidden="1">0.000001</definedName>
    <definedName name="solver_rbv" localSheetId="5" hidden="1">2</definedName>
    <definedName name="solver_rel1" localSheetId="5" hidden="1">5</definedName>
    <definedName name="solver_rel2" localSheetId="5" hidden="1">2</definedName>
    <definedName name="solver_rel3" localSheetId="5" hidden="1">1</definedName>
    <definedName name="solver_rhs1" localSheetId="5" hidden="1">"binary"</definedName>
    <definedName name="solver_rhs2" localSheetId="5" hidden="1">'Optimal Allocation'!$C$17:$L$17</definedName>
    <definedName name="solver_rhs3" localSheetId="5" hidden="1">'Optimal Allocation'!$N$11:$N$15</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s>
  <calcPr calcId="191029"/>
  <pivotCaches>
    <pivotCache cacheId="0"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 i="9" l="1" a="1"/>
  <c r="J10" i="9" s="1"/>
  <c r="S10" i="9" a="1"/>
  <c r="S10" i="9" s="1"/>
  <c r="R10" i="9" a="1"/>
  <c r="R10" i="9" s="1"/>
  <c r="Q10" i="9" a="1"/>
  <c r="Q10" i="9" s="1"/>
  <c r="P10" i="9" a="1"/>
  <c r="P10" i="9" s="1"/>
  <c r="O10" i="9" a="1"/>
  <c r="O10" i="9" s="1"/>
  <c r="N10" i="9" a="1"/>
  <c r="N10" i="9" s="1"/>
  <c r="M10" i="9" a="1"/>
  <c r="M10" i="9" s="1"/>
  <c r="L10" i="9" a="1"/>
  <c r="L10" i="9" s="1"/>
  <c r="K10" i="9" a="1"/>
  <c r="K10" i="9" s="1"/>
  <c r="M11" i="15"/>
  <c r="M12" i="15"/>
  <c r="M13" i="15"/>
  <c r="M14" i="15"/>
  <c r="M15" i="15"/>
  <c r="C19" i="15"/>
  <c r="D16" i="15"/>
  <c r="E16" i="15"/>
  <c r="F16" i="15"/>
  <c r="G16" i="15"/>
  <c r="H16" i="15"/>
  <c r="I16" i="15"/>
  <c r="J16" i="15"/>
  <c r="K16" i="15"/>
  <c r="L16" i="15"/>
  <c r="C16" i="15"/>
  <c r="H4" i="1"/>
  <c r="I4" i="1"/>
  <c r="J4" i="1"/>
  <c r="H5" i="1"/>
  <c r="I5" i="1"/>
  <c r="J5" i="1"/>
  <c r="H6" i="1"/>
  <c r="I6" i="1"/>
  <c r="J6" i="1"/>
  <c r="H7" i="1"/>
  <c r="I7" i="1"/>
  <c r="J7" i="1"/>
  <c r="K7" i="1"/>
  <c r="L7" i="1"/>
  <c r="M7" i="1"/>
  <c r="N7" i="1"/>
  <c r="O7" i="1"/>
  <c r="K6" i="1"/>
  <c r="L6" i="1"/>
  <c r="M6" i="1"/>
  <c r="N6" i="1"/>
  <c r="O6" i="1"/>
  <c r="K5" i="1"/>
  <c r="L5" i="1"/>
  <c r="M5" i="1"/>
  <c r="N5" i="1"/>
  <c r="O5" i="1"/>
  <c r="K4" i="1"/>
  <c r="L4" i="1"/>
  <c r="M4" i="1"/>
  <c r="N4" i="1"/>
  <c r="O4" i="1"/>
  <c r="C7" i="9"/>
  <c r="C8" i="9"/>
  <c r="C9" i="9"/>
  <c r="C10" i="9"/>
  <c r="C11" i="9"/>
  <c r="C12" i="9"/>
  <c r="C13" i="9"/>
  <c r="C14" i="9"/>
  <c r="C15" i="9"/>
  <c r="C16" i="9"/>
  <c r="G16" i="9" a="1"/>
  <c r="G16" i="9" s="1"/>
  <c r="C17" i="9"/>
  <c r="C18" i="9"/>
  <c r="V3" i="6"/>
  <c r="V4" i="6"/>
  <c r="V5" i="6"/>
  <c r="V6" i="6"/>
  <c r="V7" i="6"/>
  <c r="V8" i="6"/>
  <c r="V9" i="6"/>
  <c r="V10" i="6"/>
  <c r="V11" i="6"/>
  <c r="V12" i="6"/>
  <c r="V13" i="6"/>
  <c r="V14" i="6"/>
  <c r="V15" i="6"/>
  <c r="V16" i="6"/>
  <c r="V17" i="6"/>
  <c r="V18" i="6"/>
  <c r="V19" i="6"/>
  <c r="V20" i="6"/>
  <c r="V21" i="6"/>
  <c r="V22" i="6"/>
  <c r="V23" i="6"/>
  <c r="V24" i="6"/>
  <c r="V25" i="6"/>
  <c r="V26" i="6"/>
  <c r="V27" i="6"/>
  <c r="V28" i="6"/>
  <c r="V29" i="6"/>
  <c r="V30" i="6"/>
  <c r="V31" i="6"/>
  <c r="V32" i="6"/>
  <c r="V33" i="6"/>
  <c r="V34" i="6"/>
  <c r="V35" i="6"/>
  <c r="V36" i="6"/>
  <c r="V37" i="6"/>
  <c r="V38" i="6"/>
  <c r="V39" i="6"/>
  <c r="V40" i="6"/>
  <c r="V41" i="6"/>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95" i="6"/>
  <c r="V96" i="6"/>
  <c r="V97" i="6"/>
  <c r="V98" i="6"/>
  <c r="V99" i="6"/>
  <c r="V100" i="6"/>
  <c r="V101" i="6"/>
  <c r="V102" i="6"/>
  <c r="V103" i="6"/>
  <c r="V104" i="6"/>
  <c r="V105" i="6"/>
  <c r="V106" i="6"/>
  <c r="V107" i="6"/>
  <c r="V108" i="6"/>
  <c r="V109" i="6"/>
  <c r="V110" i="6"/>
  <c r="V111" i="6"/>
  <c r="V112" i="6"/>
  <c r="V113" i="6"/>
  <c r="V114" i="6"/>
  <c r="V115" i="6"/>
  <c r="V116" i="6"/>
  <c r="V117" i="6"/>
  <c r="V118" i="6"/>
  <c r="V119" i="6"/>
  <c r="V120" i="6"/>
  <c r="V121" i="6"/>
  <c r="V122" i="6"/>
  <c r="V123" i="6"/>
  <c r="V124" i="6"/>
  <c r="V125" i="6"/>
  <c r="V126" i="6"/>
  <c r="V127" i="6"/>
  <c r="V128" i="6"/>
  <c r="V129" i="6"/>
  <c r="V130" i="6"/>
  <c r="V131" i="6"/>
  <c r="V132" i="6"/>
  <c r="V133" i="6"/>
  <c r="V134" i="6"/>
  <c r="V135" i="6"/>
  <c r="V136" i="6"/>
  <c r="V137" i="6"/>
  <c r="V138" i="6"/>
  <c r="V139" i="6"/>
  <c r="V140" i="6"/>
  <c r="V141" i="6"/>
  <c r="V142" i="6"/>
  <c r="V143" i="6"/>
  <c r="V144" i="6"/>
  <c r="V145" i="6"/>
  <c r="V146" i="6"/>
  <c r="V147" i="6"/>
  <c r="V148" i="6"/>
  <c r="V149" i="6"/>
  <c r="V150" i="6"/>
  <c r="V151" i="6"/>
  <c r="V152" i="6"/>
  <c r="V153" i="6"/>
  <c r="V154" i="6"/>
  <c r="V155" i="6"/>
  <c r="V156" i="6"/>
  <c r="V157" i="6"/>
  <c r="V158" i="6"/>
  <c r="V159" i="6"/>
  <c r="V160" i="6"/>
  <c r="V161" i="6"/>
  <c r="V162" i="6"/>
  <c r="V163" i="6"/>
  <c r="V164" i="6"/>
  <c r="V165" i="6"/>
  <c r="V166" i="6"/>
  <c r="V167" i="6"/>
  <c r="V168" i="6"/>
  <c r="V169" i="6"/>
  <c r="V170" i="6"/>
  <c r="V171" i="6"/>
  <c r="V172" i="6"/>
  <c r="V173" i="6"/>
  <c r="V174" i="6"/>
  <c r="V175" i="6"/>
  <c r="V176" i="6"/>
  <c r="V177" i="6"/>
  <c r="V178" i="6"/>
  <c r="V179" i="6"/>
  <c r="V180" i="6"/>
  <c r="V181" i="6"/>
  <c r="V182" i="6"/>
  <c r="V183" i="6"/>
  <c r="V184" i="6"/>
  <c r="V185" i="6"/>
  <c r="V186" i="6"/>
  <c r="V187" i="6"/>
  <c r="V188" i="6"/>
  <c r="V189" i="6"/>
  <c r="V190" i="6"/>
  <c r="V191" i="6"/>
  <c r="V192" i="6"/>
  <c r="V193" i="6"/>
  <c r="V194" i="6"/>
  <c r="V195" i="6"/>
  <c r="V196" i="6"/>
  <c r="V197" i="6"/>
  <c r="V198" i="6"/>
  <c r="V199" i="6"/>
  <c r="V200" i="6"/>
  <c r="V201" i="6"/>
  <c r="V202" i="6"/>
  <c r="V203" i="6"/>
  <c r="V204" i="6"/>
  <c r="V205" i="6"/>
  <c r="V206" i="6"/>
  <c r="V207" i="6"/>
  <c r="V208" i="6"/>
  <c r="V209" i="6"/>
  <c r="V210" i="6"/>
  <c r="V211" i="6"/>
  <c r="V212" i="6"/>
  <c r="V213" i="6"/>
  <c r="V214" i="6"/>
  <c r="V215" i="6"/>
  <c r="V216" i="6"/>
  <c r="V217" i="6"/>
  <c r="V218" i="6"/>
  <c r="V219" i="6"/>
  <c r="V220" i="6"/>
  <c r="V221" i="6"/>
  <c r="V222" i="6"/>
  <c r="V223" i="6"/>
  <c r="V224" i="6"/>
  <c r="V225" i="6"/>
  <c r="V226" i="6"/>
  <c r="V227" i="6"/>
  <c r="V228" i="6"/>
  <c r="V229" i="6"/>
  <c r="V230" i="6"/>
  <c r="V231" i="6"/>
  <c r="V232" i="6"/>
  <c r="V233" i="6"/>
  <c r="V234" i="6"/>
  <c r="V235" i="6"/>
  <c r="V236" i="6"/>
  <c r="V237" i="6"/>
  <c r="V238" i="6"/>
  <c r="V239" i="6"/>
  <c r="V240" i="6"/>
  <c r="V241" i="6"/>
  <c r="V242" i="6"/>
  <c r="V243" i="6"/>
  <c r="V244" i="6"/>
  <c r="V245" i="6"/>
  <c r="V246" i="6"/>
  <c r="V247" i="6"/>
  <c r="V248" i="6"/>
  <c r="V249" i="6"/>
  <c r="V250" i="6"/>
  <c r="V251" i="6"/>
  <c r="V252" i="6"/>
  <c r="V253" i="6"/>
  <c r="V254" i="6"/>
  <c r="V255" i="6"/>
  <c r="V256" i="6"/>
  <c r="V257" i="6"/>
  <c r="V258" i="6"/>
  <c r="V259" i="6"/>
  <c r="V260" i="6"/>
  <c r="V261" i="6"/>
  <c r="V262" i="6"/>
  <c r="V263" i="6"/>
  <c r="V264" i="6"/>
  <c r="V265" i="6"/>
  <c r="V266" i="6"/>
  <c r="V267" i="6"/>
  <c r="V268" i="6"/>
  <c r="V269" i="6"/>
  <c r="V270" i="6"/>
  <c r="V271" i="6"/>
  <c r="V272" i="6"/>
  <c r="V273" i="6"/>
  <c r="V274" i="6"/>
  <c r="V275" i="6"/>
  <c r="V276" i="6"/>
  <c r="V277" i="6"/>
  <c r="V278" i="6"/>
  <c r="V279" i="6"/>
  <c r="V280" i="6"/>
  <c r="V281" i="6"/>
  <c r="V282" i="6"/>
  <c r="V283" i="6"/>
  <c r="V284" i="6"/>
  <c r="V285" i="6"/>
  <c r="V286" i="6"/>
  <c r="V287" i="6"/>
  <c r="V288" i="6"/>
  <c r="V289" i="6"/>
  <c r="V290" i="6"/>
  <c r="V291" i="6"/>
  <c r="V292" i="6"/>
  <c r="V293" i="6"/>
  <c r="V294" i="6"/>
  <c r="V295" i="6"/>
  <c r="V296" i="6"/>
  <c r="V297" i="6"/>
  <c r="V298" i="6"/>
  <c r="V299" i="6"/>
  <c r="V300" i="6"/>
  <c r="V301" i="6"/>
  <c r="V302" i="6"/>
  <c r="V303" i="6"/>
  <c r="V304" i="6"/>
  <c r="V305" i="6"/>
  <c r="V306" i="6"/>
  <c r="V307" i="6"/>
  <c r="V308" i="6"/>
  <c r="V309" i="6"/>
  <c r="V310" i="6"/>
  <c r="V311" i="6"/>
  <c r="V312" i="6"/>
  <c r="V313" i="6"/>
  <c r="V314" i="6"/>
  <c r="V315" i="6"/>
  <c r="V316" i="6"/>
  <c r="V317" i="6"/>
  <c r="V318" i="6"/>
  <c r="V319" i="6"/>
  <c r="V320" i="6"/>
  <c r="V321" i="6"/>
  <c r="V322" i="6"/>
  <c r="V323" i="6"/>
  <c r="V324" i="6"/>
  <c r="V325" i="6"/>
  <c r="V326" i="6"/>
  <c r="V327" i="6"/>
  <c r="V328" i="6"/>
  <c r="V329" i="6"/>
  <c r="V330" i="6"/>
  <c r="V331" i="6"/>
  <c r="V332" i="6"/>
  <c r="V333" i="6"/>
  <c r="V334" i="6"/>
  <c r="V335" i="6"/>
  <c r="V336" i="6"/>
  <c r="V337" i="6"/>
  <c r="V338" i="6"/>
  <c r="V339" i="6"/>
  <c r="V340" i="6"/>
  <c r="V341" i="6"/>
  <c r="V342" i="6"/>
  <c r="V343" i="6"/>
  <c r="V344" i="6"/>
  <c r="V345" i="6"/>
  <c r="V346" i="6"/>
  <c r="V347" i="6"/>
  <c r="V348" i="6"/>
  <c r="V349" i="6"/>
  <c r="V350" i="6"/>
  <c r="V351" i="6"/>
  <c r="V352" i="6"/>
  <c r="V353" i="6"/>
  <c r="V354" i="6"/>
  <c r="V355" i="6"/>
  <c r="V356" i="6"/>
  <c r="V357" i="6"/>
  <c r="V358" i="6"/>
  <c r="V359" i="6"/>
  <c r="V360" i="6"/>
  <c r="V361" i="6"/>
  <c r="V362" i="6"/>
  <c r="V363" i="6"/>
  <c r="V364" i="6"/>
  <c r="V365" i="6"/>
  <c r="V366" i="6"/>
  <c r="V367" i="6"/>
  <c r="V368" i="6"/>
  <c r="V369" i="6"/>
  <c r="V370" i="6"/>
  <c r="V371" i="6"/>
  <c r="V372" i="6"/>
  <c r="V373" i="6"/>
  <c r="V374" i="6"/>
  <c r="V375" i="6"/>
  <c r="V376" i="6"/>
  <c r="V377" i="6"/>
  <c r="V378" i="6"/>
  <c r="V379" i="6"/>
  <c r="V380" i="6"/>
  <c r="V381" i="6"/>
  <c r="V382" i="6"/>
  <c r="V383" i="6"/>
  <c r="V384" i="6"/>
  <c r="V385" i="6"/>
  <c r="V386" i="6"/>
  <c r="V387" i="6"/>
  <c r="V388" i="6"/>
  <c r="V389" i="6"/>
  <c r="V390" i="6"/>
  <c r="V391" i="6"/>
  <c r="V392" i="6"/>
  <c r="V393" i="6"/>
  <c r="V394" i="6"/>
  <c r="V395" i="6"/>
  <c r="V396" i="6"/>
  <c r="V397" i="6"/>
  <c r="V398" i="6"/>
  <c r="V399" i="6"/>
  <c r="V400" i="6"/>
  <c r="V401" i="6"/>
  <c r="V402" i="6"/>
  <c r="V403" i="6"/>
  <c r="V404" i="6"/>
  <c r="V405" i="6"/>
  <c r="V406" i="6"/>
  <c r="V407" i="6"/>
  <c r="V408" i="6"/>
  <c r="V409" i="6"/>
  <c r="V410" i="6"/>
  <c r="V411" i="6"/>
  <c r="V412" i="6"/>
  <c r="V413" i="6"/>
  <c r="V414" i="6"/>
  <c r="V415" i="6"/>
  <c r="V416" i="6"/>
  <c r="V417" i="6"/>
  <c r="V418" i="6"/>
  <c r="V419" i="6"/>
  <c r="V420" i="6"/>
  <c r="V421" i="6"/>
  <c r="V422" i="6"/>
  <c r="V423" i="6"/>
  <c r="V424" i="6"/>
  <c r="V425" i="6"/>
  <c r="V426" i="6"/>
  <c r="V427" i="6"/>
  <c r="V428" i="6"/>
  <c r="V429" i="6"/>
  <c r="V430" i="6"/>
  <c r="V431" i="6"/>
  <c r="V432" i="6"/>
  <c r="V433" i="6"/>
  <c r="V434" i="6"/>
  <c r="V435" i="6"/>
  <c r="V436" i="6"/>
  <c r="V437" i="6"/>
  <c r="V438" i="6"/>
  <c r="V439" i="6"/>
  <c r="V440" i="6"/>
  <c r="V441" i="6"/>
  <c r="V442" i="6"/>
  <c r="V443" i="6"/>
  <c r="V444" i="6"/>
  <c r="V445" i="6"/>
  <c r="V446" i="6"/>
  <c r="V447" i="6"/>
  <c r="V448" i="6"/>
  <c r="V449" i="6"/>
  <c r="V450" i="6"/>
  <c r="V451" i="6"/>
  <c r="V452" i="6"/>
  <c r="V453" i="6"/>
  <c r="V454" i="6"/>
  <c r="V455" i="6"/>
  <c r="V456" i="6"/>
  <c r="V457" i="6"/>
  <c r="V458" i="6"/>
  <c r="V459" i="6"/>
  <c r="V460" i="6"/>
  <c r="V461" i="6"/>
  <c r="V462" i="6"/>
  <c r="V463" i="6"/>
  <c r="V464" i="6"/>
  <c r="V465" i="6"/>
  <c r="V466" i="6"/>
  <c r="V467" i="6"/>
  <c r="V468" i="6"/>
  <c r="V469" i="6"/>
  <c r="V470" i="6"/>
  <c r="V471" i="6"/>
  <c r="V472" i="6"/>
  <c r="V473" i="6"/>
  <c r="V474" i="6"/>
  <c r="V475" i="6"/>
  <c r="V476" i="6"/>
  <c r="V477" i="6"/>
  <c r="V478" i="6"/>
  <c r="V479" i="6"/>
  <c r="V480" i="6"/>
  <c r="V481" i="6"/>
  <c r="V482" i="6"/>
  <c r="V483" i="6"/>
  <c r="V484" i="6"/>
  <c r="V485" i="6"/>
  <c r="V486" i="6"/>
  <c r="V487" i="6"/>
  <c r="V488" i="6"/>
  <c r="V489" i="6"/>
  <c r="V490" i="6"/>
  <c r="V491" i="6"/>
  <c r="V492" i="6"/>
  <c r="V493" i="6"/>
  <c r="V494" i="6"/>
  <c r="V495" i="6"/>
  <c r="V496" i="6"/>
  <c r="V497" i="6"/>
  <c r="V498" i="6"/>
  <c r="V499" i="6"/>
  <c r="V500" i="6"/>
  <c r="V501" i="6"/>
  <c r="V502" i="6"/>
  <c r="V503" i="6"/>
  <c r="V504" i="6"/>
  <c r="V505" i="6"/>
  <c r="V506" i="6"/>
  <c r="V507" i="6"/>
  <c r="V508" i="6"/>
  <c r="V509" i="6"/>
  <c r="V510" i="6"/>
  <c r="V511" i="6"/>
  <c r="V512" i="6"/>
  <c r="V513" i="6"/>
  <c r="V514" i="6"/>
  <c r="V515" i="6"/>
  <c r="V516" i="6"/>
  <c r="V517" i="6"/>
  <c r="V518" i="6"/>
  <c r="V519" i="6"/>
  <c r="V520" i="6"/>
  <c r="V521" i="6"/>
  <c r="V522" i="6"/>
  <c r="V523" i="6"/>
  <c r="V524" i="6"/>
  <c r="V525" i="6"/>
  <c r="V526" i="6"/>
  <c r="V527" i="6"/>
  <c r="V528" i="6"/>
  <c r="V529" i="6"/>
  <c r="V530" i="6"/>
  <c r="V531" i="6"/>
  <c r="V532" i="6"/>
  <c r="V533" i="6"/>
  <c r="V534" i="6"/>
  <c r="V535" i="6"/>
  <c r="V536" i="6"/>
  <c r="V537" i="6"/>
  <c r="V538" i="6"/>
  <c r="V539" i="6"/>
  <c r="V540" i="6"/>
  <c r="V541" i="6"/>
  <c r="V542" i="6"/>
  <c r="V543" i="6"/>
  <c r="V544" i="6"/>
  <c r="V545" i="6"/>
  <c r="V546" i="6"/>
  <c r="V547" i="6"/>
  <c r="V548" i="6"/>
  <c r="V549" i="6"/>
  <c r="V550" i="6"/>
  <c r="V551" i="6"/>
  <c r="V552" i="6"/>
  <c r="V553" i="6"/>
  <c r="V554" i="6"/>
  <c r="V555" i="6"/>
  <c r="V556" i="6"/>
  <c r="V557" i="6"/>
  <c r="V558" i="6"/>
  <c r="V559" i="6"/>
  <c r="V560" i="6"/>
  <c r="V561" i="6"/>
  <c r="V562" i="6"/>
  <c r="V563" i="6"/>
  <c r="V564" i="6"/>
  <c r="V565" i="6"/>
  <c r="V566" i="6"/>
  <c r="V567" i="6"/>
  <c r="V568" i="6"/>
  <c r="V569" i="6"/>
  <c r="V570" i="6"/>
  <c r="V571" i="6"/>
  <c r="V572" i="6"/>
  <c r="V573" i="6"/>
  <c r="V574" i="6"/>
  <c r="V575" i="6"/>
  <c r="V576" i="6"/>
  <c r="V577" i="6"/>
  <c r="V578" i="6"/>
  <c r="V579" i="6"/>
  <c r="V580" i="6"/>
  <c r="V581" i="6"/>
  <c r="V582" i="6"/>
  <c r="V583" i="6"/>
  <c r="V584" i="6"/>
  <c r="V585" i="6"/>
  <c r="V586" i="6"/>
  <c r="V587" i="6"/>
  <c r="V588" i="6"/>
  <c r="V589" i="6"/>
  <c r="V590" i="6"/>
  <c r="V591" i="6"/>
  <c r="V592" i="6"/>
  <c r="V593" i="6"/>
  <c r="V594" i="6"/>
  <c r="V595" i="6"/>
  <c r="V596" i="6"/>
  <c r="V597" i="6"/>
  <c r="V598" i="6"/>
  <c r="V599" i="6"/>
  <c r="V600" i="6"/>
  <c r="V601" i="6"/>
  <c r="V602" i="6"/>
  <c r="V603" i="6"/>
  <c r="V604" i="6"/>
  <c r="V605" i="6"/>
  <c r="V606" i="6"/>
  <c r="V607" i="6"/>
  <c r="V608" i="6"/>
  <c r="V609" i="6"/>
  <c r="V610" i="6"/>
  <c r="V611" i="6"/>
  <c r="V612" i="6"/>
  <c r="V613" i="6"/>
  <c r="V614" i="6"/>
  <c r="V615" i="6"/>
  <c r="V616" i="6"/>
  <c r="V617" i="6"/>
  <c r="V618" i="6"/>
  <c r="V619" i="6"/>
  <c r="V620" i="6"/>
  <c r="V621" i="6"/>
  <c r="V622" i="6"/>
  <c r="V623" i="6"/>
  <c r="V624" i="6"/>
  <c r="V625" i="6"/>
  <c r="V626" i="6"/>
  <c r="V627" i="6"/>
  <c r="V628" i="6"/>
  <c r="V629" i="6"/>
  <c r="V630" i="6"/>
  <c r="V631" i="6"/>
  <c r="V632" i="6"/>
  <c r="V633" i="6"/>
  <c r="V634" i="6"/>
  <c r="V635" i="6"/>
  <c r="V636" i="6"/>
  <c r="V637" i="6"/>
  <c r="V638" i="6"/>
  <c r="V639" i="6"/>
  <c r="V640" i="6"/>
  <c r="V641" i="6"/>
  <c r="V642" i="6"/>
  <c r="V643" i="6"/>
  <c r="V644" i="6"/>
  <c r="V645" i="6"/>
  <c r="V646" i="6"/>
  <c r="V647" i="6"/>
  <c r="V648" i="6"/>
  <c r="V649" i="6"/>
  <c r="V650" i="6"/>
  <c r="V651" i="6"/>
  <c r="V652" i="6"/>
  <c r="V653" i="6"/>
  <c r="V654" i="6"/>
  <c r="V655" i="6"/>
  <c r="V656" i="6"/>
  <c r="V657" i="6"/>
  <c r="V658" i="6"/>
  <c r="V659" i="6"/>
  <c r="V660" i="6"/>
  <c r="V661" i="6"/>
  <c r="V662" i="6"/>
  <c r="V663" i="6"/>
  <c r="V664" i="6"/>
  <c r="V665" i="6"/>
  <c r="V666" i="6"/>
  <c r="V667" i="6"/>
  <c r="V668" i="6"/>
  <c r="V669" i="6"/>
  <c r="V670" i="6"/>
  <c r="V671" i="6"/>
  <c r="V672" i="6"/>
  <c r="V673" i="6"/>
  <c r="V674" i="6"/>
  <c r="V675" i="6"/>
  <c r="V676" i="6"/>
  <c r="V677" i="6"/>
  <c r="V678" i="6"/>
  <c r="V679" i="6"/>
  <c r="V680" i="6"/>
  <c r="V681" i="6"/>
  <c r="V682" i="6"/>
  <c r="V683" i="6"/>
  <c r="V684" i="6"/>
  <c r="V685" i="6"/>
  <c r="V686" i="6"/>
  <c r="V687" i="6"/>
  <c r="V688" i="6"/>
  <c r="V689" i="6"/>
  <c r="V690" i="6"/>
  <c r="V691" i="6"/>
  <c r="V692" i="6"/>
  <c r="V693" i="6"/>
  <c r="V694" i="6"/>
  <c r="V695" i="6"/>
  <c r="V696" i="6"/>
  <c r="V697" i="6"/>
  <c r="V698" i="6"/>
  <c r="V699" i="6"/>
  <c r="V700" i="6"/>
  <c r="V701" i="6"/>
  <c r="V702" i="6"/>
  <c r="V703" i="6"/>
  <c r="V704" i="6"/>
  <c r="V705" i="6"/>
  <c r="V706" i="6"/>
  <c r="V707" i="6"/>
  <c r="V708" i="6"/>
  <c r="V709" i="6"/>
  <c r="V710" i="6"/>
  <c r="V711" i="6"/>
  <c r="V712" i="6"/>
  <c r="V713" i="6"/>
  <c r="V714" i="6"/>
  <c r="V715" i="6"/>
  <c r="V716" i="6"/>
  <c r="V717" i="6"/>
  <c r="V718" i="6"/>
  <c r="V719" i="6"/>
  <c r="V720" i="6"/>
  <c r="V721" i="6"/>
  <c r="V722" i="6"/>
  <c r="V723" i="6"/>
  <c r="V724" i="6"/>
  <c r="V725" i="6"/>
  <c r="V726" i="6"/>
  <c r="V727" i="6"/>
  <c r="V728" i="6"/>
  <c r="V729" i="6"/>
  <c r="V730" i="6"/>
  <c r="V731" i="6"/>
  <c r="V732" i="6"/>
  <c r="V733" i="6"/>
  <c r="V734" i="6"/>
  <c r="V735" i="6"/>
  <c r="V736" i="6"/>
  <c r="V737" i="6"/>
  <c r="V738" i="6"/>
  <c r="V739" i="6"/>
  <c r="V740" i="6"/>
  <c r="V741" i="6"/>
  <c r="V742" i="6"/>
  <c r="V743" i="6"/>
  <c r="V744" i="6"/>
  <c r="V745" i="6"/>
  <c r="V746" i="6"/>
  <c r="V747" i="6"/>
  <c r="V748" i="6"/>
  <c r="V749" i="6"/>
  <c r="V750" i="6"/>
  <c r="V751" i="6"/>
  <c r="V752" i="6"/>
  <c r="V753" i="6"/>
  <c r="V754" i="6"/>
  <c r="V755" i="6"/>
  <c r="V756" i="6"/>
  <c r="V757" i="6"/>
  <c r="V758" i="6"/>
  <c r="V759" i="6"/>
  <c r="V760" i="6"/>
  <c r="V761" i="6"/>
  <c r="V762" i="6"/>
  <c r="V763" i="6"/>
  <c r="V764" i="6"/>
  <c r="V765" i="6"/>
  <c r="V766" i="6"/>
  <c r="V767" i="6"/>
  <c r="V768" i="6"/>
  <c r="V769" i="6"/>
  <c r="V770" i="6"/>
  <c r="V771" i="6"/>
  <c r="V772" i="6"/>
  <c r="V773" i="6"/>
  <c r="V774" i="6"/>
  <c r="V775" i="6"/>
  <c r="V776" i="6"/>
  <c r="V777" i="6"/>
  <c r="V778" i="6"/>
  <c r="V779" i="6"/>
  <c r="V780" i="6"/>
  <c r="V781" i="6"/>
  <c r="V782" i="6"/>
  <c r="V783" i="6"/>
  <c r="V784" i="6"/>
  <c r="V785" i="6"/>
  <c r="V786" i="6"/>
  <c r="V787" i="6"/>
  <c r="V788" i="6"/>
  <c r="V789" i="6"/>
  <c r="V790" i="6"/>
  <c r="V791" i="6"/>
  <c r="V792" i="6"/>
  <c r="V793" i="6"/>
  <c r="V794" i="6"/>
  <c r="V795" i="6"/>
  <c r="V796" i="6"/>
  <c r="V797" i="6"/>
  <c r="V798" i="6"/>
  <c r="V799" i="6"/>
  <c r="V800" i="6"/>
  <c r="V801" i="6"/>
  <c r="V802" i="6"/>
  <c r="V803" i="6"/>
  <c r="V804" i="6"/>
  <c r="V805" i="6"/>
  <c r="V806" i="6"/>
  <c r="V807" i="6"/>
  <c r="V808" i="6"/>
  <c r="V809" i="6"/>
  <c r="V810" i="6"/>
  <c r="V811" i="6"/>
  <c r="V812" i="6"/>
  <c r="V813" i="6"/>
  <c r="V814" i="6"/>
  <c r="V815" i="6"/>
  <c r="V816" i="6"/>
  <c r="V817" i="6"/>
  <c r="V818" i="6"/>
  <c r="V819" i="6"/>
  <c r="V820" i="6"/>
  <c r="V821" i="6"/>
  <c r="V822" i="6"/>
  <c r="V823" i="6"/>
  <c r="V824" i="6"/>
  <c r="V825" i="6"/>
  <c r="V826" i="6"/>
  <c r="V827" i="6"/>
  <c r="V828" i="6"/>
  <c r="V829" i="6"/>
  <c r="V830" i="6"/>
  <c r="V831" i="6"/>
  <c r="V832" i="6"/>
  <c r="V833" i="6"/>
  <c r="V834" i="6"/>
  <c r="V835" i="6"/>
  <c r="V836" i="6"/>
  <c r="V837" i="6"/>
  <c r="V838" i="6"/>
  <c r="V839" i="6"/>
  <c r="V840" i="6"/>
  <c r="V841" i="6"/>
  <c r="V842" i="6"/>
  <c r="V843" i="6"/>
  <c r="V844" i="6"/>
  <c r="V845" i="6"/>
  <c r="V846" i="6"/>
  <c r="V847" i="6"/>
  <c r="V848" i="6"/>
  <c r="V849" i="6"/>
  <c r="V850" i="6"/>
  <c r="V851" i="6"/>
  <c r="V852" i="6"/>
  <c r="V853" i="6"/>
  <c r="V854" i="6"/>
  <c r="V855" i="6"/>
  <c r="V856" i="6"/>
  <c r="V857" i="6"/>
  <c r="V858" i="6"/>
  <c r="V859" i="6"/>
  <c r="V860" i="6"/>
  <c r="V861" i="6"/>
  <c r="V862" i="6"/>
  <c r="V863" i="6"/>
  <c r="V864" i="6"/>
  <c r="V865" i="6"/>
  <c r="V866" i="6"/>
  <c r="V867" i="6"/>
  <c r="V868" i="6"/>
  <c r="V869" i="6"/>
  <c r="V870" i="6"/>
  <c r="V871" i="6"/>
  <c r="V872" i="6"/>
  <c r="V873" i="6"/>
  <c r="V874" i="6"/>
  <c r="V875" i="6"/>
  <c r="V876" i="6"/>
  <c r="V877" i="6"/>
  <c r="V878" i="6"/>
  <c r="V879" i="6"/>
  <c r="V880" i="6"/>
  <c r="V881" i="6"/>
  <c r="V882" i="6"/>
  <c r="V883" i="6"/>
  <c r="V884" i="6"/>
  <c r="V885" i="6"/>
  <c r="V886" i="6"/>
  <c r="V887" i="6"/>
  <c r="V888" i="6"/>
  <c r="V889" i="6"/>
  <c r="V890" i="6"/>
  <c r="V891" i="6"/>
  <c r="V892" i="6"/>
  <c r="V893" i="6"/>
  <c r="V894" i="6"/>
  <c r="V895" i="6"/>
  <c r="V896" i="6"/>
  <c r="V897" i="6"/>
  <c r="V898" i="6"/>
  <c r="V899" i="6"/>
  <c r="V900" i="6"/>
  <c r="V901" i="6"/>
  <c r="V902" i="6"/>
  <c r="V903" i="6"/>
  <c r="V904" i="6"/>
  <c r="V905" i="6"/>
  <c r="V906" i="6"/>
  <c r="V907" i="6"/>
  <c r="V908" i="6"/>
  <c r="V909" i="6"/>
  <c r="V910" i="6"/>
  <c r="V911" i="6"/>
  <c r="V912" i="6"/>
  <c r="V913" i="6"/>
  <c r="V914" i="6"/>
  <c r="V915" i="6"/>
  <c r="V916" i="6"/>
  <c r="V917" i="6"/>
  <c r="V918" i="6"/>
  <c r="V919" i="6"/>
  <c r="V920" i="6"/>
  <c r="V921" i="6"/>
  <c r="V922" i="6"/>
  <c r="V923" i="6"/>
  <c r="V924" i="6"/>
  <c r="V925" i="6"/>
  <c r="V926" i="6"/>
  <c r="V927" i="6"/>
  <c r="V928" i="6"/>
  <c r="V929" i="6"/>
  <c r="V930" i="6"/>
  <c r="V931" i="6"/>
  <c r="V932" i="6"/>
  <c r="V933" i="6"/>
  <c r="V934" i="6"/>
  <c r="V935" i="6"/>
  <c r="V936" i="6"/>
  <c r="V937" i="6"/>
  <c r="V938" i="6"/>
  <c r="V939" i="6"/>
  <c r="V940" i="6"/>
  <c r="V941" i="6"/>
  <c r="V942" i="6"/>
  <c r="V943" i="6"/>
  <c r="V944" i="6"/>
  <c r="V945" i="6"/>
  <c r="V946" i="6"/>
  <c r="V947" i="6"/>
  <c r="V948" i="6"/>
  <c r="V949" i="6"/>
  <c r="V950" i="6"/>
  <c r="V951" i="6"/>
  <c r="V952" i="6"/>
  <c r="V953" i="6"/>
  <c r="V954" i="6"/>
  <c r="V955" i="6"/>
  <c r="V956" i="6"/>
  <c r="V957" i="6"/>
  <c r="V958" i="6"/>
  <c r="V959" i="6"/>
  <c r="V960" i="6"/>
  <c r="V961" i="6"/>
  <c r="V962" i="6"/>
  <c r="V963" i="6"/>
  <c r="V964" i="6"/>
  <c r="V965" i="6"/>
  <c r="V966" i="6"/>
  <c r="V967" i="6"/>
  <c r="V968" i="6"/>
  <c r="V969" i="6"/>
  <c r="V970" i="6"/>
  <c r="V971" i="6"/>
  <c r="V972" i="6"/>
  <c r="V973" i="6"/>
  <c r="V974" i="6"/>
  <c r="V975" i="6"/>
  <c r="V976" i="6"/>
  <c r="V977" i="6"/>
  <c r="V978" i="6"/>
  <c r="V979" i="6"/>
  <c r="V980" i="6"/>
  <c r="V981" i="6"/>
  <c r="V982" i="6"/>
  <c r="V983" i="6"/>
  <c r="V984" i="6"/>
  <c r="V985" i="6"/>
  <c r="V986" i="6"/>
  <c r="V987" i="6"/>
  <c r="V988" i="6"/>
  <c r="V989" i="6"/>
  <c r="V990" i="6"/>
  <c r="V991" i="6"/>
  <c r="V992" i="6"/>
  <c r="V993" i="6"/>
  <c r="V994" i="6"/>
  <c r="V995" i="6"/>
  <c r="V996" i="6"/>
  <c r="V997" i="6"/>
  <c r="V998" i="6"/>
  <c r="V999" i="6"/>
  <c r="V1000" i="6"/>
  <c r="V1001" i="6"/>
  <c r="V2" i="6"/>
  <c r="S1001" i="6"/>
  <c r="R1001" i="6"/>
  <c r="S1000" i="6"/>
  <c r="R1000" i="6"/>
  <c r="S999" i="6"/>
  <c r="R999" i="6"/>
  <c r="S998" i="6"/>
  <c r="R998" i="6"/>
  <c r="S997" i="6"/>
  <c r="R997" i="6"/>
  <c r="S996" i="6"/>
  <c r="R996" i="6"/>
  <c r="S995" i="6"/>
  <c r="R995" i="6"/>
  <c r="S994" i="6"/>
  <c r="R994" i="6"/>
  <c r="S993" i="6"/>
  <c r="R993" i="6"/>
  <c r="S992" i="6"/>
  <c r="R992" i="6"/>
  <c r="S991" i="6"/>
  <c r="R991" i="6"/>
  <c r="S990" i="6"/>
  <c r="R990" i="6"/>
  <c r="S989" i="6"/>
  <c r="R989" i="6"/>
  <c r="S988" i="6"/>
  <c r="R988" i="6"/>
  <c r="S987" i="6"/>
  <c r="R987" i="6"/>
  <c r="S986" i="6"/>
  <c r="R986" i="6"/>
  <c r="S985" i="6"/>
  <c r="R985" i="6"/>
  <c r="S984" i="6"/>
  <c r="R984" i="6"/>
  <c r="S983" i="6"/>
  <c r="R983" i="6"/>
  <c r="S982" i="6"/>
  <c r="R982" i="6"/>
  <c r="S981" i="6"/>
  <c r="R981" i="6"/>
  <c r="S980" i="6"/>
  <c r="R980" i="6"/>
  <c r="S979" i="6"/>
  <c r="R979" i="6"/>
  <c r="S978" i="6"/>
  <c r="R978" i="6"/>
  <c r="S977" i="6"/>
  <c r="R977" i="6"/>
  <c r="S976" i="6"/>
  <c r="R976" i="6"/>
  <c r="S975" i="6"/>
  <c r="R975" i="6"/>
  <c r="S974" i="6"/>
  <c r="R974" i="6"/>
  <c r="S973" i="6"/>
  <c r="R973" i="6"/>
  <c r="S972" i="6"/>
  <c r="R972" i="6"/>
  <c r="S971" i="6"/>
  <c r="R971" i="6"/>
  <c r="S970" i="6"/>
  <c r="R970" i="6"/>
  <c r="S969" i="6"/>
  <c r="R969" i="6"/>
  <c r="S968" i="6"/>
  <c r="R968" i="6"/>
  <c r="S967" i="6"/>
  <c r="R967" i="6"/>
  <c r="S966" i="6"/>
  <c r="R966" i="6"/>
  <c r="S965" i="6"/>
  <c r="R965" i="6"/>
  <c r="S964" i="6"/>
  <c r="R964" i="6"/>
  <c r="S963" i="6"/>
  <c r="R963" i="6"/>
  <c r="S962" i="6"/>
  <c r="R962" i="6"/>
  <c r="S961" i="6"/>
  <c r="R961" i="6"/>
  <c r="S960" i="6"/>
  <c r="R960" i="6"/>
  <c r="S959" i="6"/>
  <c r="R959" i="6"/>
  <c r="S958" i="6"/>
  <c r="R958" i="6"/>
  <c r="S957" i="6"/>
  <c r="R957" i="6"/>
  <c r="S956" i="6"/>
  <c r="R956" i="6"/>
  <c r="S955" i="6"/>
  <c r="R955" i="6"/>
  <c r="S954" i="6"/>
  <c r="R954" i="6"/>
  <c r="S953" i="6"/>
  <c r="R953" i="6"/>
  <c r="S952" i="6"/>
  <c r="R952" i="6"/>
  <c r="S951" i="6"/>
  <c r="R951" i="6"/>
  <c r="S950" i="6"/>
  <c r="R950" i="6"/>
  <c r="S949" i="6"/>
  <c r="R949" i="6"/>
  <c r="S948" i="6"/>
  <c r="R948" i="6"/>
  <c r="S947" i="6"/>
  <c r="R947" i="6"/>
  <c r="S946" i="6"/>
  <c r="R946" i="6"/>
  <c r="S945" i="6"/>
  <c r="R945" i="6"/>
  <c r="S944" i="6"/>
  <c r="R944" i="6"/>
  <c r="S943" i="6"/>
  <c r="R943" i="6"/>
  <c r="S942" i="6"/>
  <c r="R942" i="6"/>
  <c r="S941" i="6"/>
  <c r="R941" i="6"/>
  <c r="S940" i="6"/>
  <c r="R940" i="6"/>
  <c r="S939" i="6"/>
  <c r="R939" i="6"/>
  <c r="S938" i="6"/>
  <c r="R938" i="6"/>
  <c r="S937" i="6"/>
  <c r="R937" i="6"/>
  <c r="S936" i="6"/>
  <c r="R936" i="6"/>
  <c r="S935" i="6"/>
  <c r="R935" i="6"/>
  <c r="S934" i="6"/>
  <c r="R934" i="6"/>
  <c r="S933" i="6"/>
  <c r="R933" i="6"/>
  <c r="S932" i="6"/>
  <c r="R932" i="6"/>
  <c r="S931" i="6"/>
  <c r="R931" i="6"/>
  <c r="S930" i="6"/>
  <c r="R930" i="6"/>
  <c r="S929" i="6"/>
  <c r="R929" i="6"/>
  <c r="S928" i="6"/>
  <c r="R928" i="6"/>
  <c r="S927" i="6"/>
  <c r="R927" i="6"/>
  <c r="S926" i="6"/>
  <c r="R926" i="6"/>
  <c r="S925" i="6"/>
  <c r="R925" i="6"/>
  <c r="S924" i="6"/>
  <c r="R924" i="6"/>
  <c r="S923" i="6"/>
  <c r="R923" i="6"/>
  <c r="S922" i="6"/>
  <c r="R922" i="6"/>
  <c r="S921" i="6"/>
  <c r="R921" i="6"/>
  <c r="S920" i="6"/>
  <c r="R920" i="6"/>
  <c r="S919" i="6"/>
  <c r="R919" i="6"/>
  <c r="S918" i="6"/>
  <c r="R918" i="6"/>
  <c r="S917" i="6"/>
  <c r="R917" i="6"/>
  <c r="S916" i="6"/>
  <c r="R916" i="6"/>
  <c r="S915" i="6"/>
  <c r="R915" i="6"/>
  <c r="S914" i="6"/>
  <c r="R914" i="6"/>
  <c r="S913" i="6"/>
  <c r="R913" i="6"/>
  <c r="S912" i="6"/>
  <c r="R912" i="6"/>
  <c r="S911" i="6"/>
  <c r="R911" i="6"/>
  <c r="S910" i="6"/>
  <c r="R910" i="6"/>
  <c r="S909" i="6"/>
  <c r="R909" i="6"/>
  <c r="S908" i="6"/>
  <c r="R908" i="6"/>
  <c r="S907" i="6"/>
  <c r="R907" i="6"/>
  <c r="S906" i="6"/>
  <c r="R906" i="6"/>
  <c r="S905" i="6"/>
  <c r="R905" i="6"/>
  <c r="S904" i="6"/>
  <c r="R904" i="6"/>
  <c r="S903" i="6"/>
  <c r="R903" i="6"/>
  <c r="S902" i="6"/>
  <c r="R902" i="6"/>
  <c r="S901" i="6"/>
  <c r="R901" i="6"/>
  <c r="S900" i="6"/>
  <c r="R900" i="6"/>
  <c r="S899" i="6"/>
  <c r="R899" i="6"/>
  <c r="S898" i="6"/>
  <c r="R898" i="6"/>
  <c r="S897" i="6"/>
  <c r="R897" i="6"/>
  <c r="S896" i="6"/>
  <c r="R896" i="6"/>
  <c r="S895" i="6"/>
  <c r="R895" i="6"/>
  <c r="S894" i="6"/>
  <c r="R894" i="6"/>
  <c r="S893" i="6"/>
  <c r="R893" i="6"/>
  <c r="S892" i="6"/>
  <c r="R892" i="6"/>
  <c r="S891" i="6"/>
  <c r="R891" i="6"/>
  <c r="S890" i="6"/>
  <c r="R890" i="6"/>
  <c r="S889" i="6"/>
  <c r="R889" i="6"/>
  <c r="S888" i="6"/>
  <c r="R888" i="6"/>
  <c r="S887" i="6"/>
  <c r="R887" i="6"/>
  <c r="S886" i="6"/>
  <c r="R886" i="6"/>
  <c r="S885" i="6"/>
  <c r="R885" i="6"/>
  <c r="S884" i="6"/>
  <c r="R884" i="6"/>
  <c r="S883" i="6"/>
  <c r="R883" i="6"/>
  <c r="S882" i="6"/>
  <c r="R882" i="6"/>
  <c r="S881" i="6"/>
  <c r="R881" i="6"/>
  <c r="S880" i="6"/>
  <c r="R880" i="6"/>
  <c r="S879" i="6"/>
  <c r="R879" i="6"/>
  <c r="S878" i="6"/>
  <c r="R878" i="6"/>
  <c r="S877" i="6"/>
  <c r="R877" i="6"/>
  <c r="S876" i="6"/>
  <c r="R876" i="6"/>
  <c r="S875" i="6"/>
  <c r="R875" i="6"/>
  <c r="S874" i="6"/>
  <c r="R874" i="6"/>
  <c r="S873" i="6"/>
  <c r="R873" i="6"/>
  <c r="S872" i="6"/>
  <c r="R872" i="6"/>
  <c r="S871" i="6"/>
  <c r="R871" i="6"/>
  <c r="S870" i="6"/>
  <c r="R870" i="6"/>
  <c r="S869" i="6"/>
  <c r="R869" i="6"/>
  <c r="S868" i="6"/>
  <c r="R868" i="6"/>
  <c r="S867" i="6"/>
  <c r="R867" i="6"/>
  <c r="S866" i="6"/>
  <c r="R866" i="6"/>
  <c r="S865" i="6"/>
  <c r="R865" i="6"/>
  <c r="S864" i="6"/>
  <c r="R864" i="6"/>
  <c r="S863" i="6"/>
  <c r="R863" i="6"/>
  <c r="S862" i="6"/>
  <c r="R862" i="6"/>
  <c r="S861" i="6"/>
  <c r="R861" i="6"/>
  <c r="S860" i="6"/>
  <c r="R860" i="6"/>
  <c r="S859" i="6"/>
  <c r="R859" i="6"/>
  <c r="S858" i="6"/>
  <c r="R858" i="6"/>
  <c r="S857" i="6"/>
  <c r="R857" i="6"/>
  <c r="S856" i="6"/>
  <c r="R856" i="6"/>
  <c r="S855" i="6"/>
  <c r="R855" i="6"/>
  <c r="S854" i="6"/>
  <c r="R854" i="6"/>
  <c r="S853" i="6"/>
  <c r="R853" i="6"/>
  <c r="S852" i="6"/>
  <c r="R852" i="6"/>
  <c r="S851" i="6"/>
  <c r="R851" i="6"/>
  <c r="S850" i="6"/>
  <c r="R850" i="6"/>
  <c r="S849" i="6"/>
  <c r="R849" i="6"/>
  <c r="S848" i="6"/>
  <c r="R848" i="6"/>
  <c r="S847" i="6"/>
  <c r="R847" i="6"/>
  <c r="S846" i="6"/>
  <c r="R846" i="6"/>
  <c r="S845" i="6"/>
  <c r="R845" i="6"/>
  <c r="S844" i="6"/>
  <c r="R844" i="6"/>
  <c r="S843" i="6"/>
  <c r="R843" i="6"/>
  <c r="S842" i="6"/>
  <c r="R842" i="6"/>
  <c r="S841" i="6"/>
  <c r="R841" i="6"/>
  <c r="S840" i="6"/>
  <c r="R840" i="6"/>
  <c r="S839" i="6"/>
  <c r="R839" i="6"/>
  <c r="S838" i="6"/>
  <c r="R838" i="6"/>
  <c r="S837" i="6"/>
  <c r="R837" i="6"/>
  <c r="S836" i="6"/>
  <c r="R836" i="6"/>
  <c r="S835" i="6"/>
  <c r="R835" i="6"/>
  <c r="S834" i="6"/>
  <c r="R834" i="6"/>
  <c r="S833" i="6"/>
  <c r="R833" i="6"/>
  <c r="S832" i="6"/>
  <c r="R832" i="6"/>
  <c r="S831" i="6"/>
  <c r="R831" i="6"/>
  <c r="S830" i="6"/>
  <c r="R830" i="6"/>
  <c r="S829" i="6"/>
  <c r="R829" i="6"/>
  <c r="S828" i="6"/>
  <c r="R828" i="6"/>
  <c r="S827" i="6"/>
  <c r="R827" i="6"/>
  <c r="S826" i="6"/>
  <c r="R826" i="6"/>
  <c r="S825" i="6"/>
  <c r="R825" i="6"/>
  <c r="S824" i="6"/>
  <c r="R824" i="6"/>
  <c r="S823" i="6"/>
  <c r="R823" i="6"/>
  <c r="S822" i="6"/>
  <c r="R822" i="6"/>
  <c r="S821" i="6"/>
  <c r="R821" i="6"/>
  <c r="S820" i="6"/>
  <c r="R820" i="6"/>
  <c r="S819" i="6"/>
  <c r="R819" i="6"/>
  <c r="S818" i="6"/>
  <c r="R818" i="6"/>
  <c r="S817" i="6"/>
  <c r="R817" i="6"/>
  <c r="S816" i="6"/>
  <c r="R816" i="6"/>
  <c r="S815" i="6"/>
  <c r="R815" i="6"/>
  <c r="S814" i="6"/>
  <c r="R814" i="6"/>
  <c r="S813" i="6"/>
  <c r="R813" i="6"/>
  <c r="S812" i="6"/>
  <c r="R812" i="6"/>
  <c r="S811" i="6"/>
  <c r="R811" i="6"/>
  <c r="S810" i="6"/>
  <c r="R810" i="6"/>
  <c r="S809" i="6"/>
  <c r="R809" i="6"/>
  <c r="S808" i="6"/>
  <c r="R808" i="6"/>
  <c r="S807" i="6"/>
  <c r="R807" i="6"/>
  <c r="S806" i="6"/>
  <c r="R806" i="6"/>
  <c r="S805" i="6"/>
  <c r="R805" i="6"/>
  <c r="S804" i="6"/>
  <c r="R804" i="6"/>
  <c r="S803" i="6"/>
  <c r="R803" i="6"/>
  <c r="S802" i="6"/>
  <c r="R802" i="6"/>
  <c r="S801" i="6"/>
  <c r="R801" i="6"/>
  <c r="S800" i="6"/>
  <c r="R800" i="6"/>
  <c r="S799" i="6"/>
  <c r="R799" i="6"/>
  <c r="S798" i="6"/>
  <c r="R798" i="6"/>
  <c r="S797" i="6"/>
  <c r="R797" i="6"/>
  <c r="S796" i="6"/>
  <c r="R796" i="6"/>
  <c r="S795" i="6"/>
  <c r="R795" i="6"/>
  <c r="S794" i="6"/>
  <c r="R794" i="6"/>
  <c r="S793" i="6"/>
  <c r="R793" i="6"/>
  <c r="S792" i="6"/>
  <c r="R792" i="6"/>
  <c r="S791" i="6"/>
  <c r="R791" i="6"/>
  <c r="S790" i="6"/>
  <c r="R790" i="6"/>
  <c r="S789" i="6"/>
  <c r="R789" i="6"/>
  <c r="S788" i="6"/>
  <c r="R788" i="6"/>
  <c r="S787" i="6"/>
  <c r="R787" i="6"/>
  <c r="S786" i="6"/>
  <c r="R786" i="6"/>
  <c r="S785" i="6"/>
  <c r="R785" i="6"/>
  <c r="S784" i="6"/>
  <c r="R784" i="6"/>
  <c r="S783" i="6"/>
  <c r="R783" i="6"/>
  <c r="S782" i="6"/>
  <c r="R782" i="6"/>
  <c r="S781" i="6"/>
  <c r="R781" i="6"/>
  <c r="S780" i="6"/>
  <c r="R780" i="6"/>
  <c r="S779" i="6"/>
  <c r="R779" i="6"/>
  <c r="S778" i="6"/>
  <c r="R778" i="6"/>
  <c r="S777" i="6"/>
  <c r="R777" i="6"/>
  <c r="S776" i="6"/>
  <c r="R776" i="6"/>
  <c r="S775" i="6"/>
  <c r="R775" i="6"/>
  <c r="S774" i="6"/>
  <c r="R774" i="6"/>
  <c r="S773" i="6"/>
  <c r="R773" i="6"/>
  <c r="S772" i="6"/>
  <c r="R772" i="6"/>
  <c r="S771" i="6"/>
  <c r="R771" i="6"/>
  <c r="S770" i="6"/>
  <c r="R770" i="6"/>
  <c r="S769" i="6"/>
  <c r="R769" i="6"/>
  <c r="S768" i="6"/>
  <c r="R768" i="6"/>
  <c r="S767" i="6"/>
  <c r="R767" i="6"/>
  <c r="S766" i="6"/>
  <c r="R766" i="6"/>
  <c r="S765" i="6"/>
  <c r="R765" i="6"/>
  <c r="S764" i="6"/>
  <c r="R764" i="6"/>
  <c r="S763" i="6"/>
  <c r="R763" i="6"/>
  <c r="S762" i="6"/>
  <c r="R762" i="6"/>
  <c r="S761" i="6"/>
  <c r="R761" i="6"/>
  <c r="S760" i="6"/>
  <c r="R760" i="6"/>
  <c r="S759" i="6"/>
  <c r="R759" i="6"/>
  <c r="S758" i="6"/>
  <c r="R758" i="6"/>
  <c r="S757" i="6"/>
  <c r="R757" i="6"/>
  <c r="S756" i="6"/>
  <c r="R756" i="6"/>
  <c r="S755" i="6"/>
  <c r="R755" i="6"/>
  <c r="S754" i="6"/>
  <c r="R754" i="6"/>
  <c r="S753" i="6"/>
  <c r="R753" i="6"/>
  <c r="S752" i="6"/>
  <c r="R752" i="6"/>
  <c r="S751" i="6"/>
  <c r="R751" i="6"/>
  <c r="S750" i="6"/>
  <c r="R750" i="6"/>
  <c r="S749" i="6"/>
  <c r="R749" i="6"/>
  <c r="S748" i="6"/>
  <c r="R748" i="6"/>
  <c r="S747" i="6"/>
  <c r="R747" i="6"/>
  <c r="S746" i="6"/>
  <c r="R746" i="6"/>
  <c r="S745" i="6"/>
  <c r="R745" i="6"/>
  <c r="S744" i="6"/>
  <c r="R744" i="6"/>
  <c r="S743" i="6"/>
  <c r="R743" i="6"/>
  <c r="S742" i="6"/>
  <c r="R742" i="6"/>
  <c r="S741" i="6"/>
  <c r="R741" i="6"/>
  <c r="S740" i="6"/>
  <c r="R740" i="6"/>
  <c r="S739" i="6"/>
  <c r="R739" i="6"/>
  <c r="S738" i="6"/>
  <c r="R738" i="6"/>
  <c r="S737" i="6"/>
  <c r="R737" i="6"/>
  <c r="S736" i="6"/>
  <c r="R736" i="6"/>
  <c r="S735" i="6"/>
  <c r="R735" i="6"/>
  <c r="S734" i="6"/>
  <c r="R734" i="6"/>
  <c r="S733" i="6"/>
  <c r="R733" i="6"/>
  <c r="S732" i="6"/>
  <c r="R732" i="6"/>
  <c r="S731" i="6"/>
  <c r="R731" i="6"/>
  <c r="S730" i="6"/>
  <c r="R730" i="6"/>
  <c r="S729" i="6"/>
  <c r="R729" i="6"/>
  <c r="S728" i="6"/>
  <c r="R728" i="6"/>
  <c r="S727" i="6"/>
  <c r="R727" i="6"/>
  <c r="S726" i="6"/>
  <c r="R726" i="6"/>
  <c r="S725" i="6"/>
  <c r="R725" i="6"/>
  <c r="S724" i="6"/>
  <c r="R724" i="6"/>
  <c r="S723" i="6"/>
  <c r="R723" i="6"/>
  <c r="S722" i="6"/>
  <c r="R722" i="6"/>
  <c r="S721" i="6"/>
  <c r="R721" i="6"/>
  <c r="S720" i="6"/>
  <c r="R720" i="6"/>
  <c r="S719" i="6"/>
  <c r="R719" i="6"/>
  <c r="S718" i="6"/>
  <c r="R718" i="6"/>
  <c r="S717" i="6"/>
  <c r="R717" i="6"/>
  <c r="S716" i="6"/>
  <c r="R716" i="6"/>
  <c r="S715" i="6"/>
  <c r="R715" i="6"/>
  <c r="S714" i="6"/>
  <c r="R714" i="6"/>
  <c r="S713" i="6"/>
  <c r="R713" i="6"/>
  <c r="S712" i="6"/>
  <c r="R712" i="6"/>
  <c r="S711" i="6"/>
  <c r="R711" i="6"/>
  <c r="S710" i="6"/>
  <c r="R710" i="6"/>
  <c r="S709" i="6"/>
  <c r="R709" i="6"/>
  <c r="S708" i="6"/>
  <c r="R708" i="6"/>
  <c r="S707" i="6"/>
  <c r="R707" i="6"/>
  <c r="S706" i="6"/>
  <c r="R706" i="6"/>
  <c r="S705" i="6"/>
  <c r="R705" i="6"/>
  <c r="S704" i="6"/>
  <c r="R704" i="6"/>
  <c r="S703" i="6"/>
  <c r="R703" i="6"/>
  <c r="U703" i="6" s="1"/>
  <c r="W703" i="6" s="1"/>
  <c r="S702" i="6"/>
  <c r="R702" i="6"/>
  <c r="S701" i="6"/>
  <c r="R701" i="6"/>
  <c r="S700" i="6"/>
  <c r="R700" i="6"/>
  <c r="S699" i="6"/>
  <c r="R699" i="6"/>
  <c r="S698" i="6"/>
  <c r="R698" i="6"/>
  <c r="S697" i="6"/>
  <c r="R697" i="6"/>
  <c r="S696" i="6"/>
  <c r="R696" i="6"/>
  <c r="S695" i="6"/>
  <c r="R695" i="6"/>
  <c r="S694" i="6"/>
  <c r="R694" i="6"/>
  <c r="S693" i="6"/>
  <c r="R693" i="6"/>
  <c r="S692" i="6"/>
  <c r="R692" i="6"/>
  <c r="S691" i="6"/>
  <c r="R691" i="6"/>
  <c r="S690" i="6"/>
  <c r="R690" i="6"/>
  <c r="S689" i="6"/>
  <c r="R689" i="6"/>
  <c r="S688" i="6"/>
  <c r="R688" i="6"/>
  <c r="S687" i="6"/>
  <c r="R687" i="6"/>
  <c r="S686" i="6"/>
  <c r="R686" i="6"/>
  <c r="S685" i="6"/>
  <c r="R685" i="6"/>
  <c r="S684" i="6"/>
  <c r="R684" i="6"/>
  <c r="S683" i="6"/>
  <c r="R683" i="6"/>
  <c r="S682" i="6"/>
  <c r="R682" i="6"/>
  <c r="S681" i="6"/>
  <c r="R681" i="6"/>
  <c r="S680" i="6"/>
  <c r="R680" i="6"/>
  <c r="S679" i="6"/>
  <c r="R679" i="6"/>
  <c r="S678" i="6"/>
  <c r="R678" i="6"/>
  <c r="S677" i="6"/>
  <c r="R677" i="6"/>
  <c r="S676" i="6"/>
  <c r="R676" i="6"/>
  <c r="S675" i="6"/>
  <c r="R675" i="6"/>
  <c r="S674" i="6"/>
  <c r="R674" i="6"/>
  <c r="S673" i="6"/>
  <c r="R673" i="6"/>
  <c r="S672" i="6"/>
  <c r="R672" i="6"/>
  <c r="S671" i="6"/>
  <c r="R671" i="6"/>
  <c r="S670" i="6"/>
  <c r="R670" i="6"/>
  <c r="S669" i="6"/>
  <c r="R669" i="6"/>
  <c r="S668" i="6"/>
  <c r="R668" i="6"/>
  <c r="S667" i="6"/>
  <c r="R667" i="6"/>
  <c r="S666" i="6"/>
  <c r="R666" i="6"/>
  <c r="S665" i="6"/>
  <c r="R665" i="6"/>
  <c r="S664" i="6"/>
  <c r="R664" i="6"/>
  <c r="S663" i="6"/>
  <c r="R663" i="6"/>
  <c r="S662" i="6"/>
  <c r="R662" i="6"/>
  <c r="S661" i="6"/>
  <c r="R661" i="6"/>
  <c r="S660" i="6"/>
  <c r="R660" i="6"/>
  <c r="S659" i="6"/>
  <c r="R659" i="6"/>
  <c r="S658" i="6"/>
  <c r="R658" i="6"/>
  <c r="S657" i="6"/>
  <c r="R657" i="6"/>
  <c r="S656" i="6"/>
  <c r="R656" i="6"/>
  <c r="S655" i="6"/>
  <c r="R655" i="6"/>
  <c r="S654" i="6"/>
  <c r="R654" i="6"/>
  <c r="S653" i="6"/>
  <c r="R653" i="6"/>
  <c r="S652" i="6"/>
  <c r="R652" i="6"/>
  <c r="S651" i="6"/>
  <c r="R651" i="6"/>
  <c r="S650" i="6"/>
  <c r="R650" i="6"/>
  <c r="S649" i="6"/>
  <c r="R649" i="6"/>
  <c r="S648" i="6"/>
  <c r="R648" i="6"/>
  <c r="S647" i="6"/>
  <c r="R647" i="6"/>
  <c r="S646" i="6"/>
  <c r="R646" i="6"/>
  <c r="S645" i="6"/>
  <c r="R645" i="6"/>
  <c r="S644" i="6"/>
  <c r="R644" i="6"/>
  <c r="S643" i="6"/>
  <c r="R643" i="6"/>
  <c r="S642" i="6"/>
  <c r="R642" i="6"/>
  <c r="S641" i="6"/>
  <c r="R641" i="6"/>
  <c r="S640" i="6"/>
  <c r="R640" i="6"/>
  <c r="S639" i="6"/>
  <c r="R639" i="6"/>
  <c r="S638" i="6"/>
  <c r="R638" i="6"/>
  <c r="S637" i="6"/>
  <c r="R637" i="6"/>
  <c r="S636" i="6"/>
  <c r="R636" i="6"/>
  <c r="S635" i="6"/>
  <c r="R635" i="6"/>
  <c r="S634" i="6"/>
  <c r="R634" i="6"/>
  <c r="S633" i="6"/>
  <c r="R633" i="6"/>
  <c r="S632" i="6"/>
  <c r="R632" i="6"/>
  <c r="S631" i="6"/>
  <c r="R631" i="6"/>
  <c r="S630" i="6"/>
  <c r="R630" i="6"/>
  <c r="S629" i="6"/>
  <c r="R629" i="6"/>
  <c r="S628" i="6"/>
  <c r="R628" i="6"/>
  <c r="S627" i="6"/>
  <c r="R627" i="6"/>
  <c r="S626" i="6"/>
  <c r="R626" i="6"/>
  <c r="S625" i="6"/>
  <c r="R625" i="6"/>
  <c r="S624" i="6"/>
  <c r="R624" i="6"/>
  <c r="S623" i="6"/>
  <c r="R623" i="6"/>
  <c r="S622" i="6"/>
  <c r="R622" i="6"/>
  <c r="S621" i="6"/>
  <c r="R621" i="6"/>
  <c r="S620" i="6"/>
  <c r="R620" i="6"/>
  <c r="S619" i="6"/>
  <c r="R619" i="6"/>
  <c r="S618" i="6"/>
  <c r="R618" i="6"/>
  <c r="S617" i="6"/>
  <c r="R617" i="6"/>
  <c r="S616" i="6"/>
  <c r="R616" i="6"/>
  <c r="S615" i="6"/>
  <c r="R615" i="6"/>
  <c r="S614" i="6"/>
  <c r="R614" i="6"/>
  <c r="S613" i="6"/>
  <c r="R613" i="6"/>
  <c r="S612" i="6"/>
  <c r="R612" i="6"/>
  <c r="S611" i="6"/>
  <c r="R611" i="6"/>
  <c r="S610" i="6"/>
  <c r="R610" i="6"/>
  <c r="S609" i="6"/>
  <c r="R609" i="6"/>
  <c r="S608" i="6"/>
  <c r="R608" i="6"/>
  <c r="S607" i="6"/>
  <c r="R607" i="6"/>
  <c r="S606" i="6"/>
  <c r="R606" i="6"/>
  <c r="S605" i="6"/>
  <c r="R605" i="6"/>
  <c r="S604" i="6"/>
  <c r="R604" i="6"/>
  <c r="S603" i="6"/>
  <c r="R603" i="6"/>
  <c r="S602" i="6"/>
  <c r="R602" i="6"/>
  <c r="S601" i="6"/>
  <c r="R601" i="6"/>
  <c r="S600" i="6"/>
  <c r="R600" i="6"/>
  <c r="S599" i="6"/>
  <c r="R599" i="6"/>
  <c r="S598" i="6"/>
  <c r="R598" i="6"/>
  <c r="S597" i="6"/>
  <c r="R597" i="6"/>
  <c r="S596" i="6"/>
  <c r="R596" i="6"/>
  <c r="S595" i="6"/>
  <c r="R595" i="6"/>
  <c r="S594" i="6"/>
  <c r="R594" i="6"/>
  <c r="S593" i="6"/>
  <c r="R593" i="6"/>
  <c r="S592" i="6"/>
  <c r="R592" i="6"/>
  <c r="S591" i="6"/>
  <c r="R591" i="6"/>
  <c r="S590" i="6"/>
  <c r="R590" i="6"/>
  <c r="S589" i="6"/>
  <c r="R589" i="6"/>
  <c r="S588" i="6"/>
  <c r="R588" i="6"/>
  <c r="S587" i="6"/>
  <c r="R587" i="6"/>
  <c r="S586" i="6"/>
  <c r="R586" i="6"/>
  <c r="S585" i="6"/>
  <c r="R585" i="6"/>
  <c r="S584" i="6"/>
  <c r="R584" i="6"/>
  <c r="S583" i="6"/>
  <c r="R583" i="6"/>
  <c r="S582" i="6"/>
  <c r="R582" i="6"/>
  <c r="S581" i="6"/>
  <c r="R581" i="6"/>
  <c r="S580" i="6"/>
  <c r="R580" i="6"/>
  <c r="S579" i="6"/>
  <c r="R579" i="6"/>
  <c r="S578" i="6"/>
  <c r="R578" i="6"/>
  <c r="S577" i="6"/>
  <c r="R577" i="6"/>
  <c r="S576" i="6"/>
  <c r="R576" i="6"/>
  <c r="S575" i="6"/>
  <c r="R575" i="6"/>
  <c r="S574" i="6"/>
  <c r="R574" i="6"/>
  <c r="S573" i="6"/>
  <c r="R573" i="6"/>
  <c r="S572" i="6"/>
  <c r="R572" i="6"/>
  <c r="S571" i="6"/>
  <c r="R571" i="6"/>
  <c r="S570" i="6"/>
  <c r="R570" i="6"/>
  <c r="S569" i="6"/>
  <c r="R569" i="6"/>
  <c r="S568" i="6"/>
  <c r="R568" i="6"/>
  <c r="S567" i="6"/>
  <c r="R567" i="6"/>
  <c r="S566" i="6"/>
  <c r="R566" i="6"/>
  <c r="S565" i="6"/>
  <c r="R565" i="6"/>
  <c r="S564" i="6"/>
  <c r="R564" i="6"/>
  <c r="S563" i="6"/>
  <c r="R563" i="6"/>
  <c r="S562" i="6"/>
  <c r="R562" i="6"/>
  <c r="S561" i="6"/>
  <c r="R561" i="6"/>
  <c r="S560" i="6"/>
  <c r="R560" i="6"/>
  <c r="S559" i="6"/>
  <c r="R559" i="6"/>
  <c r="S558" i="6"/>
  <c r="R558" i="6"/>
  <c r="S557" i="6"/>
  <c r="R557" i="6"/>
  <c r="S556" i="6"/>
  <c r="R556" i="6"/>
  <c r="S555" i="6"/>
  <c r="R555" i="6"/>
  <c r="S554" i="6"/>
  <c r="R554" i="6"/>
  <c r="S553" i="6"/>
  <c r="R553" i="6"/>
  <c r="S552" i="6"/>
  <c r="R552" i="6"/>
  <c r="S551" i="6"/>
  <c r="R551" i="6"/>
  <c r="S550" i="6"/>
  <c r="R550" i="6"/>
  <c r="S549" i="6"/>
  <c r="R549" i="6"/>
  <c r="S548" i="6"/>
  <c r="R548" i="6"/>
  <c r="S547" i="6"/>
  <c r="R547" i="6"/>
  <c r="S546" i="6"/>
  <c r="R546" i="6"/>
  <c r="S545" i="6"/>
  <c r="R545" i="6"/>
  <c r="S544" i="6"/>
  <c r="R544" i="6"/>
  <c r="S543" i="6"/>
  <c r="R543" i="6"/>
  <c r="S542" i="6"/>
  <c r="R542" i="6"/>
  <c r="S541" i="6"/>
  <c r="R541" i="6"/>
  <c r="S540" i="6"/>
  <c r="R540" i="6"/>
  <c r="S539" i="6"/>
  <c r="R539" i="6"/>
  <c r="S538" i="6"/>
  <c r="R538" i="6"/>
  <c r="S537" i="6"/>
  <c r="R537" i="6"/>
  <c r="S536" i="6"/>
  <c r="R536" i="6"/>
  <c r="S535" i="6"/>
  <c r="R535" i="6"/>
  <c r="S534" i="6"/>
  <c r="R534" i="6"/>
  <c r="S533" i="6"/>
  <c r="R533" i="6"/>
  <c r="S532" i="6"/>
  <c r="R532" i="6"/>
  <c r="S531" i="6"/>
  <c r="R531" i="6"/>
  <c r="S530" i="6"/>
  <c r="R530" i="6"/>
  <c r="S529" i="6"/>
  <c r="R529" i="6"/>
  <c r="S528" i="6"/>
  <c r="R528" i="6"/>
  <c r="S527" i="6"/>
  <c r="R527" i="6"/>
  <c r="S526" i="6"/>
  <c r="R526" i="6"/>
  <c r="S525" i="6"/>
  <c r="R525" i="6"/>
  <c r="S524" i="6"/>
  <c r="R524" i="6"/>
  <c r="S523" i="6"/>
  <c r="R523" i="6"/>
  <c r="S522" i="6"/>
  <c r="R522" i="6"/>
  <c r="S521" i="6"/>
  <c r="R521" i="6"/>
  <c r="S520" i="6"/>
  <c r="R520" i="6"/>
  <c r="S519" i="6"/>
  <c r="R519" i="6"/>
  <c r="S518" i="6"/>
  <c r="R518" i="6"/>
  <c r="S517" i="6"/>
  <c r="R517" i="6"/>
  <c r="S516" i="6"/>
  <c r="R516" i="6"/>
  <c r="S515" i="6"/>
  <c r="R515" i="6"/>
  <c r="S514" i="6"/>
  <c r="R514" i="6"/>
  <c r="U514" i="6" s="1"/>
  <c r="W514" i="6" s="1"/>
  <c r="S513" i="6"/>
  <c r="R513" i="6"/>
  <c r="S512" i="6"/>
  <c r="R512" i="6"/>
  <c r="S511" i="6"/>
  <c r="R511" i="6"/>
  <c r="S510" i="6"/>
  <c r="R510" i="6"/>
  <c r="S509" i="6"/>
  <c r="R509" i="6"/>
  <c r="S508" i="6"/>
  <c r="R508" i="6"/>
  <c r="S507" i="6"/>
  <c r="R507" i="6"/>
  <c r="S506" i="6"/>
  <c r="R506" i="6"/>
  <c r="S505" i="6"/>
  <c r="R505" i="6"/>
  <c r="S504" i="6"/>
  <c r="R504" i="6"/>
  <c r="S503" i="6"/>
  <c r="R503" i="6"/>
  <c r="S502" i="6"/>
  <c r="R502" i="6"/>
  <c r="S501" i="6"/>
  <c r="R501" i="6"/>
  <c r="S500" i="6"/>
  <c r="R500" i="6"/>
  <c r="S499" i="6"/>
  <c r="R499" i="6"/>
  <c r="S498" i="6"/>
  <c r="R498" i="6"/>
  <c r="S497" i="6"/>
  <c r="R497" i="6"/>
  <c r="S496" i="6"/>
  <c r="R496" i="6"/>
  <c r="S495" i="6"/>
  <c r="R495" i="6"/>
  <c r="S494" i="6"/>
  <c r="R494" i="6"/>
  <c r="S493" i="6"/>
  <c r="R493" i="6"/>
  <c r="S492" i="6"/>
  <c r="R492" i="6"/>
  <c r="S491" i="6"/>
  <c r="R491" i="6"/>
  <c r="S490" i="6"/>
  <c r="R490" i="6"/>
  <c r="S489" i="6"/>
  <c r="R489" i="6"/>
  <c r="S488" i="6"/>
  <c r="R488" i="6"/>
  <c r="S487" i="6"/>
  <c r="R487" i="6"/>
  <c r="S486" i="6"/>
  <c r="R486" i="6"/>
  <c r="S485" i="6"/>
  <c r="R485" i="6"/>
  <c r="S484" i="6"/>
  <c r="R484" i="6"/>
  <c r="S483" i="6"/>
  <c r="R483" i="6"/>
  <c r="S482" i="6"/>
  <c r="R482" i="6"/>
  <c r="S481" i="6"/>
  <c r="R481" i="6"/>
  <c r="S480" i="6"/>
  <c r="R480" i="6"/>
  <c r="S479" i="6"/>
  <c r="R479" i="6"/>
  <c r="S478" i="6"/>
  <c r="R478" i="6"/>
  <c r="S477" i="6"/>
  <c r="R477" i="6"/>
  <c r="S476" i="6"/>
  <c r="R476" i="6"/>
  <c r="S475" i="6"/>
  <c r="R475" i="6"/>
  <c r="S474" i="6"/>
  <c r="R474" i="6"/>
  <c r="S473" i="6"/>
  <c r="R473" i="6"/>
  <c r="S472" i="6"/>
  <c r="R472" i="6"/>
  <c r="S471" i="6"/>
  <c r="R471" i="6"/>
  <c r="S470" i="6"/>
  <c r="R470" i="6"/>
  <c r="S469" i="6"/>
  <c r="R469" i="6"/>
  <c r="S468" i="6"/>
  <c r="R468" i="6"/>
  <c r="S467" i="6"/>
  <c r="R467" i="6"/>
  <c r="S466" i="6"/>
  <c r="R466" i="6"/>
  <c r="S465" i="6"/>
  <c r="R465" i="6"/>
  <c r="S464" i="6"/>
  <c r="R464" i="6"/>
  <c r="S463" i="6"/>
  <c r="R463" i="6"/>
  <c r="S462" i="6"/>
  <c r="R462" i="6"/>
  <c r="S461" i="6"/>
  <c r="R461" i="6"/>
  <c r="S460" i="6"/>
  <c r="R460" i="6"/>
  <c r="S459" i="6"/>
  <c r="R459" i="6"/>
  <c r="S458" i="6"/>
  <c r="R458" i="6"/>
  <c r="S457" i="6"/>
  <c r="R457" i="6"/>
  <c r="S456" i="6"/>
  <c r="R456" i="6"/>
  <c r="S455" i="6"/>
  <c r="R455" i="6"/>
  <c r="S454" i="6"/>
  <c r="R454" i="6"/>
  <c r="S453" i="6"/>
  <c r="R453" i="6"/>
  <c r="S452" i="6"/>
  <c r="R452" i="6"/>
  <c r="S451" i="6"/>
  <c r="R451" i="6"/>
  <c r="S450" i="6"/>
  <c r="R450" i="6"/>
  <c r="S449" i="6"/>
  <c r="R449" i="6"/>
  <c r="S448" i="6"/>
  <c r="R448" i="6"/>
  <c r="S447" i="6"/>
  <c r="R447" i="6"/>
  <c r="S446" i="6"/>
  <c r="R446" i="6"/>
  <c r="U446" i="6" s="1"/>
  <c r="W446" i="6" s="1"/>
  <c r="S445" i="6"/>
  <c r="R445" i="6"/>
  <c r="S444" i="6"/>
  <c r="R444" i="6"/>
  <c r="S443" i="6"/>
  <c r="R443" i="6"/>
  <c r="S442" i="6"/>
  <c r="R442" i="6"/>
  <c r="S441" i="6"/>
  <c r="R441" i="6"/>
  <c r="S440" i="6"/>
  <c r="R440" i="6"/>
  <c r="S439" i="6"/>
  <c r="R439" i="6"/>
  <c r="S438" i="6"/>
  <c r="R438" i="6"/>
  <c r="S437" i="6"/>
  <c r="R437" i="6"/>
  <c r="S436" i="6"/>
  <c r="R436" i="6"/>
  <c r="S435" i="6"/>
  <c r="R435" i="6"/>
  <c r="S434" i="6"/>
  <c r="R434" i="6"/>
  <c r="S433" i="6"/>
  <c r="R433" i="6"/>
  <c r="S432" i="6"/>
  <c r="R432" i="6"/>
  <c r="S431" i="6"/>
  <c r="R431" i="6"/>
  <c r="S430" i="6"/>
  <c r="R430" i="6"/>
  <c r="S429" i="6"/>
  <c r="R429" i="6"/>
  <c r="S428" i="6"/>
  <c r="R428" i="6"/>
  <c r="S427" i="6"/>
  <c r="R427" i="6"/>
  <c r="S426" i="6"/>
  <c r="R426" i="6"/>
  <c r="S425" i="6"/>
  <c r="R425" i="6"/>
  <c r="S424" i="6"/>
  <c r="R424" i="6"/>
  <c r="S423" i="6"/>
  <c r="R423" i="6"/>
  <c r="S422" i="6"/>
  <c r="R422" i="6"/>
  <c r="S421" i="6"/>
  <c r="R421" i="6"/>
  <c r="S420" i="6"/>
  <c r="R420" i="6"/>
  <c r="S419" i="6"/>
  <c r="R419" i="6"/>
  <c r="S418" i="6"/>
  <c r="R418" i="6"/>
  <c r="S417" i="6"/>
  <c r="R417" i="6"/>
  <c r="S416" i="6"/>
  <c r="R416" i="6"/>
  <c r="S415" i="6"/>
  <c r="R415" i="6"/>
  <c r="S414" i="6"/>
  <c r="R414" i="6"/>
  <c r="S413" i="6"/>
  <c r="R413" i="6"/>
  <c r="S412" i="6"/>
  <c r="R412" i="6"/>
  <c r="S411" i="6"/>
  <c r="R411" i="6"/>
  <c r="S410" i="6"/>
  <c r="R410" i="6"/>
  <c r="S409" i="6"/>
  <c r="R409" i="6"/>
  <c r="S408" i="6"/>
  <c r="R408" i="6"/>
  <c r="S407" i="6"/>
  <c r="R407" i="6"/>
  <c r="S406" i="6"/>
  <c r="R406" i="6"/>
  <c r="S405" i="6"/>
  <c r="R405" i="6"/>
  <c r="S404" i="6"/>
  <c r="R404" i="6"/>
  <c r="S403" i="6"/>
  <c r="R403" i="6"/>
  <c r="S402" i="6"/>
  <c r="R402" i="6"/>
  <c r="S401" i="6"/>
  <c r="R401" i="6"/>
  <c r="S400" i="6"/>
  <c r="R400" i="6"/>
  <c r="S399" i="6"/>
  <c r="R399" i="6"/>
  <c r="S398" i="6"/>
  <c r="R398" i="6"/>
  <c r="S397" i="6"/>
  <c r="R397" i="6"/>
  <c r="S396" i="6"/>
  <c r="R396" i="6"/>
  <c r="S395" i="6"/>
  <c r="R395" i="6"/>
  <c r="S394" i="6"/>
  <c r="R394" i="6"/>
  <c r="S393" i="6"/>
  <c r="R393" i="6"/>
  <c r="S392" i="6"/>
  <c r="R392" i="6"/>
  <c r="S391" i="6"/>
  <c r="R391" i="6"/>
  <c r="S390" i="6"/>
  <c r="R390" i="6"/>
  <c r="S389" i="6"/>
  <c r="R389" i="6"/>
  <c r="S388" i="6"/>
  <c r="R388" i="6"/>
  <c r="S387" i="6"/>
  <c r="R387" i="6"/>
  <c r="S386" i="6"/>
  <c r="R386" i="6"/>
  <c r="S385" i="6"/>
  <c r="R385" i="6"/>
  <c r="S384" i="6"/>
  <c r="R384" i="6"/>
  <c r="S383" i="6"/>
  <c r="R383" i="6"/>
  <c r="S382" i="6"/>
  <c r="R382" i="6"/>
  <c r="S381" i="6"/>
  <c r="R381" i="6"/>
  <c r="S380" i="6"/>
  <c r="R380" i="6"/>
  <c r="S379" i="6"/>
  <c r="R379" i="6"/>
  <c r="S378" i="6"/>
  <c r="R378" i="6"/>
  <c r="S377" i="6"/>
  <c r="R377" i="6"/>
  <c r="S376" i="6"/>
  <c r="R376" i="6"/>
  <c r="S375" i="6"/>
  <c r="R375" i="6"/>
  <c r="S374" i="6"/>
  <c r="R374" i="6"/>
  <c r="S373" i="6"/>
  <c r="R373" i="6"/>
  <c r="S372" i="6"/>
  <c r="R372" i="6"/>
  <c r="S371" i="6"/>
  <c r="R371" i="6"/>
  <c r="S370" i="6"/>
  <c r="R370" i="6"/>
  <c r="S369" i="6"/>
  <c r="R369" i="6"/>
  <c r="S368" i="6"/>
  <c r="R368" i="6"/>
  <c r="S367" i="6"/>
  <c r="R367" i="6"/>
  <c r="S366" i="6"/>
  <c r="R366" i="6"/>
  <c r="S365" i="6"/>
  <c r="R365" i="6"/>
  <c r="S364" i="6"/>
  <c r="R364" i="6"/>
  <c r="S363" i="6"/>
  <c r="R363" i="6"/>
  <c r="S362" i="6"/>
  <c r="R362" i="6"/>
  <c r="S361" i="6"/>
  <c r="R361" i="6"/>
  <c r="S360" i="6"/>
  <c r="R360" i="6"/>
  <c r="S359" i="6"/>
  <c r="R359" i="6"/>
  <c r="S358" i="6"/>
  <c r="R358" i="6"/>
  <c r="S357" i="6"/>
  <c r="R357" i="6"/>
  <c r="S356" i="6"/>
  <c r="R356" i="6"/>
  <c r="S355" i="6"/>
  <c r="R355" i="6"/>
  <c r="S354" i="6"/>
  <c r="R354" i="6"/>
  <c r="S353" i="6"/>
  <c r="R353" i="6"/>
  <c r="S352" i="6"/>
  <c r="R352" i="6"/>
  <c r="S351" i="6"/>
  <c r="R351" i="6"/>
  <c r="S350" i="6"/>
  <c r="R350" i="6"/>
  <c r="S349" i="6"/>
  <c r="R349" i="6"/>
  <c r="S348" i="6"/>
  <c r="R348" i="6"/>
  <c r="S347" i="6"/>
  <c r="R347" i="6"/>
  <c r="S346" i="6"/>
  <c r="R346" i="6"/>
  <c r="S345" i="6"/>
  <c r="R345" i="6"/>
  <c r="S344" i="6"/>
  <c r="R344" i="6"/>
  <c r="S343" i="6"/>
  <c r="R343" i="6"/>
  <c r="S342" i="6"/>
  <c r="R342" i="6"/>
  <c r="S341" i="6"/>
  <c r="R341" i="6"/>
  <c r="S340" i="6"/>
  <c r="R340" i="6"/>
  <c r="S339" i="6"/>
  <c r="R339" i="6"/>
  <c r="S338" i="6"/>
  <c r="R338" i="6"/>
  <c r="S337" i="6"/>
  <c r="R337" i="6"/>
  <c r="S336" i="6"/>
  <c r="R336" i="6"/>
  <c r="S335" i="6"/>
  <c r="R335" i="6"/>
  <c r="S334" i="6"/>
  <c r="R334" i="6"/>
  <c r="S333" i="6"/>
  <c r="R333" i="6"/>
  <c r="S332" i="6"/>
  <c r="R332" i="6"/>
  <c r="S331" i="6"/>
  <c r="R331" i="6"/>
  <c r="S330" i="6"/>
  <c r="R330" i="6"/>
  <c r="S329" i="6"/>
  <c r="R329" i="6"/>
  <c r="S328" i="6"/>
  <c r="R328" i="6"/>
  <c r="S327" i="6"/>
  <c r="R327" i="6"/>
  <c r="S326" i="6"/>
  <c r="R326" i="6"/>
  <c r="S325" i="6"/>
  <c r="R325" i="6"/>
  <c r="S324" i="6"/>
  <c r="R324" i="6"/>
  <c r="S323" i="6"/>
  <c r="R323" i="6"/>
  <c r="S322" i="6"/>
  <c r="R322" i="6"/>
  <c r="S321" i="6"/>
  <c r="R321" i="6"/>
  <c r="S320" i="6"/>
  <c r="R320" i="6"/>
  <c r="S319" i="6"/>
  <c r="R319" i="6"/>
  <c r="S318" i="6"/>
  <c r="R318" i="6"/>
  <c r="S317" i="6"/>
  <c r="R317" i="6"/>
  <c r="S316" i="6"/>
  <c r="R316" i="6"/>
  <c r="S315" i="6"/>
  <c r="R315" i="6"/>
  <c r="S314" i="6"/>
  <c r="R314" i="6"/>
  <c r="S313" i="6"/>
  <c r="R313" i="6"/>
  <c r="S312" i="6"/>
  <c r="R312" i="6"/>
  <c r="S311" i="6"/>
  <c r="R311" i="6"/>
  <c r="S310" i="6"/>
  <c r="R310" i="6"/>
  <c r="S309" i="6"/>
  <c r="R309" i="6"/>
  <c r="S308" i="6"/>
  <c r="R308" i="6"/>
  <c r="S307" i="6"/>
  <c r="R307" i="6"/>
  <c r="S306" i="6"/>
  <c r="R306" i="6"/>
  <c r="S305" i="6"/>
  <c r="R305" i="6"/>
  <c r="S304" i="6"/>
  <c r="R304" i="6"/>
  <c r="S303" i="6"/>
  <c r="R303" i="6"/>
  <c r="S302" i="6"/>
  <c r="R302" i="6"/>
  <c r="S301" i="6"/>
  <c r="R301" i="6"/>
  <c r="S300" i="6"/>
  <c r="R300" i="6"/>
  <c r="S299" i="6"/>
  <c r="R299" i="6"/>
  <c r="S298" i="6"/>
  <c r="R298" i="6"/>
  <c r="S297" i="6"/>
  <c r="R297" i="6"/>
  <c r="S296" i="6"/>
  <c r="R296" i="6"/>
  <c r="S295" i="6"/>
  <c r="R295" i="6"/>
  <c r="S294" i="6"/>
  <c r="R294" i="6"/>
  <c r="S293" i="6"/>
  <c r="R293" i="6"/>
  <c r="S292" i="6"/>
  <c r="R292" i="6"/>
  <c r="S291" i="6"/>
  <c r="R291" i="6"/>
  <c r="S290" i="6"/>
  <c r="R290" i="6"/>
  <c r="S289" i="6"/>
  <c r="R289" i="6"/>
  <c r="S288" i="6"/>
  <c r="R288" i="6"/>
  <c r="S287" i="6"/>
  <c r="R287" i="6"/>
  <c r="S286" i="6"/>
  <c r="R286" i="6"/>
  <c r="S285" i="6"/>
  <c r="R285" i="6"/>
  <c r="S284" i="6"/>
  <c r="R284" i="6"/>
  <c r="S283" i="6"/>
  <c r="R283" i="6"/>
  <c r="S282" i="6"/>
  <c r="R282" i="6"/>
  <c r="S281" i="6"/>
  <c r="R281" i="6"/>
  <c r="S280" i="6"/>
  <c r="R280" i="6"/>
  <c r="S279" i="6"/>
  <c r="R279" i="6"/>
  <c r="S278" i="6"/>
  <c r="R278" i="6"/>
  <c r="S277" i="6"/>
  <c r="R277" i="6"/>
  <c r="S276" i="6"/>
  <c r="R276" i="6"/>
  <c r="S275" i="6"/>
  <c r="R275" i="6"/>
  <c r="S274" i="6"/>
  <c r="R274" i="6"/>
  <c r="S273" i="6"/>
  <c r="R273" i="6"/>
  <c r="S272" i="6"/>
  <c r="R272" i="6"/>
  <c r="S271" i="6"/>
  <c r="R271" i="6"/>
  <c r="S270" i="6"/>
  <c r="R270" i="6"/>
  <c r="S269" i="6"/>
  <c r="R269" i="6"/>
  <c r="S268" i="6"/>
  <c r="R268" i="6"/>
  <c r="S267" i="6"/>
  <c r="R267" i="6"/>
  <c r="S266" i="6"/>
  <c r="R266" i="6"/>
  <c r="S265" i="6"/>
  <c r="R265" i="6"/>
  <c r="S264" i="6"/>
  <c r="R264" i="6"/>
  <c r="S263" i="6"/>
  <c r="R263" i="6"/>
  <c r="S262" i="6"/>
  <c r="R262" i="6"/>
  <c r="S261" i="6"/>
  <c r="R261" i="6"/>
  <c r="S260" i="6"/>
  <c r="R260" i="6"/>
  <c r="S259" i="6"/>
  <c r="R259" i="6"/>
  <c r="S258" i="6"/>
  <c r="R258" i="6"/>
  <c r="S257" i="6"/>
  <c r="R257" i="6"/>
  <c r="S256" i="6"/>
  <c r="R256" i="6"/>
  <c r="S255" i="6"/>
  <c r="R255" i="6"/>
  <c r="S254" i="6"/>
  <c r="R254" i="6"/>
  <c r="S253" i="6"/>
  <c r="R253" i="6"/>
  <c r="S252" i="6"/>
  <c r="R252" i="6"/>
  <c r="S251" i="6"/>
  <c r="R251" i="6"/>
  <c r="S250" i="6"/>
  <c r="R250" i="6"/>
  <c r="S249" i="6"/>
  <c r="R249" i="6"/>
  <c r="S248" i="6"/>
  <c r="R248" i="6"/>
  <c r="S247" i="6"/>
  <c r="R247" i="6"/>
  <c r="S246" i="6"/>
  <c r="R246" i="6"/>
  <c r="S245" i="6"/>
  <c r="R245" i="6"/>
  <c r="S244" i="6"/>
  <c r="R244" i="6"/>
  <c r="S243" i="6"/>
  <c r="R243" i="6"/>
  <c r="S242" i="6"/>
  <c r="R242" i="6"/>
  <c r="S241" i="6"/>
  <c r="R241" i="6"/>
  <c r="S240" i="6"/>
  <c r="R240" i="6"/>
  <c r="S239" i="6"/>
  <c r="R239" i="6"/>
  <c r="S238" i="6"/>
  <c r="R238" i="6"/>
  <c r="S237" i="6"/>
  <c r="R237" i="6"/>
  <c r="S236" i="6"/>
  <c r="R236" i="6"/>
  <c r="S235" i="6"/>
  <c r="R235" i="6"/>
  <c r="S234" i="6"/>
  <c r="R234" i="6"/>
  <c r="S233" i="6"/>
  <c r="R233" i="6"/>
  <c r="S232" i="6"/>
  <c r="R232" i="6"/>
  <c r="S231" i="6"/>
  <c r="R231" i="6"/>
  <c r="S230" i="6"/>
  <c r="R230" i="6"/>
  <c r="S229" i="6"/>
  <c r="R229" i="6"/>
  <c r="S228" i="6"/>
  <c r="R228" i="6"/>
  <c r="S227" i="6"/>
  <c r="R227" i="6"/>
  <c r="S226" i="6"/>
  <c r="R226" i="6"/>
  <c r="U226" i="6" s="1"/>
  <c r="W226" i="6" s="1"/>
  <c r="S225" i="6"/>
  <c r="R225" i="6"/>
  <c r="S224" i="6"/>
  <c r="R224" i="6"/>
  <c r="S223" i="6"/>
  <c r="R223" i="6"/>
  <c r="S222" i="6"/>
  <c r="R222" i="6"/>
  <c r="S221" i="6"/>
  <c r="R221" i="6"/>
  <c r="S220" i="6"/>
  <c r="R220" i="6"/>
  <c r="S219" i="6"/>
  <c r="R219" i="6"/>
  <c r="S218" i="6"/>
  <c r="R218" i="6"/>
  <c r="S217" i="6"/>
  <c r="R217" i="6"/>
  <c r="S216" i="6"/>
  <c r="R216" i="6"/>
  <c r="S215" i="6"/>
  <c r="R215" i="6"/>
  <c r="S214" i="6"/>
  <c r="R214" i="6"/>
  <c r="S213" i="6"/>
  <c r="R213" i="6"/>
  <c r="S212" i="6"/>
  <c r="R212" i="6"/>
  <c r="S211" i="6"/>
  <c r="R211" i="6"/>
  <c r="S210" i="6"/>
  <c r="R210" i="6"/>
  <c r="S209" i="6"/>
  <c r="R209" i="6"/>
  <c r="S208" i="6"/>
  <c r="R208" i="6"/>
  <c r="S207" i="6"/>
  <c r="R207" i="6"/>
  <c r="S206" i="6"/>
  <c r="R206" i="6"/>
  <c r="S205" i="6"/>
  <c r="R205" i="6"/>
  <c r="S204" i="6"/>
  <c r="R204" i="6"/>
  <c r="S203" i="6"/>
  <c r="R203" i="6"/>
  <c r="S202" i="6"/>
  <c r="R202" i="6"/>
  <c r="S201" i="6"/>
  <c r="R201" i="6"/>
  <c r="S200" i="6"/>
  <c r="R200" i="6"/>
  <c r="S199" i="6"/>
  <c r="R199" i="6"/>
  <c r="S198" i="6"/>
  <c r="R198" i="6"/>
  <c r="S197" i="6"/>
  <c r="R197" i="6"/>
  <c r="S196" i="6"/>
  <c r="R196" i="6"/>
  <c r="S195" i="6"/>
  <c r="R195" i="6"/>
  <c r="S194" i="6"/>
  <c r="R194" i="6"/>
  <c r="S193" i="6"/>
  <c r="R193" i="6"/>
  <c r="S192" i="6"/>
  <c r="R192" i="6"/>
  <c r="S191" i="6"/>
  <c r="R191" i="6"/>
  <c r="S190" i="6"/>
  <c r="R190" i="6"/>
  <c r="S189" i="6"/>
  <c r="R189" i="6"/>
  <c r="S188" i="6"/>
  <c r="R188" i="6"/>
  <c r="S187" i="6"/>
  <c r="R187" i="6"/>
  <c r="S186" i="6"/>
  <c r="R186" i="6"/>
  <c r="S185" i="6"/>
  <c r="R185" i="6"/>
  <c r="S184" i="6"/>
  <c r="R184" i="6"/>
  <c r="S183" i="6"/>
  <c r="R183" i="6"/>
  <c r="S182" i="6"/>
  <c r="R182" i="6"/>
  <c r="S181" i="6"/>
  <c r="R181" i="6"/>
  <c r="S180" i="6"/>
  <c r="R180" i="6"/>
  <c r="S179" i="6"/>
  <c r="R179" i="6"/>
  <c r="S178" i="6"/>
  <c r="R178" i="6"/>
  <c r="S177" i="6"/>
  <c r="R177" i="6"/>
  <c r="S176" i="6"/>
  <c r="R176" i="6"/>
  <c r="S175" i="6"/>
  <c r="R175" i="6"/>
  <c r="S174" i="6"/>
  <c r="R174" i="6"/>
  <c r="S173" i="6"/>
  <c r="R173" i="6"/>
  <c r="S172" i="6"/>
  <c r="R172" i="6"/>
  <c r="S171" i="6"/>
  <c r="R171" i="6"/>
  <c r="S170" i="6"/>
  <c r="R170" i="6"/>
  <c r="S169" i="6"/>
  <c r="R169" i="6"/>
  <c r="S168" i="6"/>
  <c r="R168" i="6"/>
  <c r="S167" i="6"/>
  <c r="R167" i="6"/>
  <c r="S166" i="6"/>
  <c r="R166" i="6"/>
  <c r="S165" i="6"/>
  <c r="R165" i="6"/>
  <c r="S164" i="6"/>
  <c r="R164" i="6"/>
  <c r="S163" i="6"/>
  <c r="R163" i="6"/>
  <c r="S162" i="6"/>
  <c r="R162" i="6"/>
  <c r="S161" i="6"/>
  <c r="R161" i="6"/>
  <c r="S160" i="6"/>
  <c r="R160" i="6"/>
  <c r="S159" i="6"/>
  <c r="R159" i="6"/>
  <c r="S158" i="6"/>
  <c r="R158" i="6"/>
  <c r="S157" i="6"/>
  <c r="R157" i="6"/>
  <c r="S156" i="6"/>
  <c r="R156" i="6"/>
  <c r="S155" i="6"/>
  <c r="R155" i="6"/>
  <c r="S154" i="6"/>
  <c r="R154" i="6"/>
  <c r="S153" i="6"/>
  <c r="R153" i="6"/>
  <c r="S152" i="6"/>
  <c r="R152" i="6"/>
  <c r="S151" i="6"/>
  <c r="R151" i="6"/>
  <c r="S150" i="6"/>
  <c r="R150" i="6"/>
  <c r="S149" i="6"/>
  <c r="R149" i="6"/>
  <c r="S148" i="6"/>
  <c r="R148" i="6"/>
  <c r="S147" i="6"/>
  <c r="R147" i="6"/>
  <c r="S146" i="6"/>
  <c r="R146" i="6"/>
  <c r="S145" i="6"/>
  <c r="R145" i="6"/>
  <c r="S144" i="6"/>
  <c r="R144" i="6"/>
  <c r="S143" i="6"/>
  <c r="R143" i="6"/>
  <c r="S142" i="6"/>
  <c r="R142" i="6"/>
  <c r="S141" i="6"/>
  <c r="R141" i="6"/>
  <c r="S140" i="6"/>
  <c r="R140" i="6"/>
  <c r="S139" i="6"/>
  <c r="R139" i="6"/>
  <c r="S138" i="6"/>
  <c r="R138" i="6"/>
  <c r="S137" i="6"/>
  <c r="R137" i="6"/>
  <c r="S136" i="6"/>
  <c r="R136" i="6"/>
  <c r="U136" i="6" s="1"/>
  <c r="W136" i="6" s="1"/>
  <c r="S135" i="6"/>
  <c r="R135" i="6"/>
  <c r="S134" i="6"/>
  <c r="R134" i="6"/>
  <c r="S133" i="6"/>
  <c r="R133" i="6"/>
  <c r="S132" i="6"/>
  <c r="R132" i="6"/>
  <c r="S131" i="6"/>
  <c r="R131" i="6"/>
  <c r="S130" i="6"/>
  <c r="R130" i="6"/>
  <c r="S129" i="6"/>
  <c r="R129" i="6"/>
  <c r="S128" i="6"/>
  <c r="R128" i="6"/>
  <c r="S127" i="6"/>
  <c r="R127" i="6"/>
  <c r="S126" i="6"/>
  <c r="R126" i="6"/>
  <c r="S125" i="6"/>
  <c r="R125" i="6"/>
  <c r="S124" i="6"/>
  <c r="R124" i="6"/>
  <c r="S123" i="6"/>
  <c r="R123" i="6"/>
  <c r="S122" i="6"/>
  <c r="R122" i="6"/>
  <c r="S121" i="6"/>
  <c r="R121" i="6"/>
  <c r="S120" i="6"/>
  <c r="R120" i="6"/>
  <c r="S119" i="6"/>
  <c r="R119" i="6"/>
  <c r="S118" i="6"/>
  <c r="R118" i="6"/>
  <c r="S117" i="6"/>
  <c r="R117" i="6"/>
  <c r="S116" i="6"/>
  <c r="R116" i="6"/>
  <c r="S115" i="6"/>
  <c r="R115" i="6"/>
  <c r="S114" i="6"/>
  <c r="R114" i="6"/>
  <c r="S113" i="6"/>
  <c r="R113" i="6"/>
  <c r="S112" i="6"/>
  <c r="R112" i="6"/>
  <c r="S111" i="6"/>
  <c r="R111" i="6"/>
  <c r="S110" i="6"/>
  <c r="R110" i="6"/>
  <c r="S109" i="6"/>
  <c r="R109" i="6"/>
  <c r="S108" i="6"/>
  <c r="R108" i="6"/>
  <c r="S107" i="6"/>
  <c r="R107" i="6"/>
  <c r="S106" i="6"/>
  <c r="R106" i="6"/>
  <c r="S105" i="6"/>
  <c r="R105" i="6"/>
  <c r="S104" i="6"/>
  <c r="R104" i="6"/>
  <c r="S103" i="6"/>
  <c r="R103" i="6"/>
  <c r="S102" i="6"/>
  <c r="R102" i="6"/>
  <c r="S101" i="6"/>
  <c r="R101" i="6"/>
  <c r="S100" i="6"/>
  <c r="R100" i="6"/>
  <c r="S99" i="6"/>
  <c r="R99" i="6"/>
  <c r="S98" i="6"/>
  <c r="R98" i="6"/>
  <c r="S97" i="6"/>
  <c r="R97" i="6"/>
  <c r="S96" i="6"/>
  <c r="R96" i="6"/>
  <c r="S95" i="6"/>
  <c r="R95" i="6"/>
  <c r="S94" i="6"/>
  <c r="R94" i="6"/>
  <c r="S93" i="6"/>
  <c r="R93" i="6"/>
  <c r="S92" i="6"/>
  <c r="R92" i="6"/>
  <c r="S91" i="6"/>
  <c r="R91" i="6"/>
  <c r="S90" i="6"/>
  <c r="R90" i="6"/>
  <c r="S89" i="6"/>
  <c r="R89" i="6"/>
  <c r="S88" i="6"/>
  <c r="R88" i="6"/>
  <c r="S87" i="6"/>
  <c r="R87" i="6"/>
  <c r="S86" i="6"/>
  <c r="R86" i="6"/>
  <c r="S85" i="6"/>
  <c r="R85" i="6"/>
  <c r="S84" i="6"/>
  <c r="R84" i="6"/>
  <c r="S83" i="6"/>
  <c r="R83" i="6"/>
  <c r="S82" i="6"/>
  <c r="R82" i="6"/>
  <c r="S81" i="6"/>
  <c r="R81" i="6"/>
  <c r="S80" i="6"/>
  <c r="R80" i="6"/>
  <c r="S79" i="6"/>
  <c r="R79" i="6"/>
  <c r="S78" i="6"/>
  <c r="R78" i="6"/>
  <c r="S77" i="6"/>
  <c r="R77" i="6"/>
  <c r="S76" i="6"/>
  <c r="R76" i="6"/>
  <c r="S75" i="6"/>
  <c r="R75" i="6"/>
  <c r="S74" i="6"/>
  <c r="R74" i="6"/>
  <c r="S73" i="6"/>
  <c r="R73" i="6"/>
  <c r="S72" i="6"/>
  <c r="R72" i="6"/>
  <c r="S71" i="6"/>
  <c r="R71" i="6"/>
  <c r="S70" i="6"/>
  <c r="R70" i="6"/>
  <c r="S69" i="6"/>
  <c r="R69" i="6"/>
  <c r="S68" i="6"/>
  <c r="R68" i="6"/>
  <c r="S67" i="6"/>
  <c r="R67" i="6"/>
  <c r="S66" i="6"/>
  <c r="R66" i="6"/>
  <c r="S65" i="6"/>
  <c r="R65" i="6"/>
  <c r="S64" i="6"/>
  <c r="R64" i="6"/>
  <c r="S63" i="6"/>
  <c r="R63" i="6"/>
  <c r="S62" i="6"/>
  <c r="R62" i="6"/>
  <c r="S61" i="6"/>
  <c r="R61" i="6"/>
  <c r="S60" i="6"/>
  <c r="R60" i="6"/>
  <c r="S59" i="6"/>
  <c r="R59" i="6"/>
  <c r="S58" i="6"/>
  <c r="R58" i="6"/>
  <c r="S57" i="6"/>
  <c r="R57" i="6"/>
  <c r="S56" i="6"/>
  <c r="R56" i="6"/>
  <c r="S55" i="6"/>
  <c r="R55" i="6"/>
  <c r="S54" i="6"/>
  <c r="R54" i="6"/>
  <c r="S53" i="6"/>
  <c r="R53" i="6"/>
  <c r="S52" i="6"/>
  <c r="R52" i="6"/>
  <c r="S51" i="6"/>
  <c r="R51" i="6"/>
  <c r="S50" i="6"/>
  <c r="R50" i="6"/>
  <c r="S49" i="6"/>
  <c r="R49" i="6"/>
  <c r="S48" i="6"/>
  <c r="R48" i="6"/>
  <c r="S47" i="6"/>
  <c r="R47" i="6"/>
  <c r="S46" i="6"/>
  <c r="R46" i="6"/>
  <c r="S45" i="6"/>
  <c r="R45" i="6"/>
  <c r="S44" i="6"/>
  <c r="R44" i="6"/>
  <c r="S43" i="6"/>
  <c r="R43" i="6"/>
  <c r="S42" i="6"/>
  <c r="R42" i="6"/>
  <c r="S41" i="6"/>
  <c r="R41" i="6"/>
  <c r="S40" i="6"/>
  <c r="R40" i="6"/>
  <c r="S39" i="6"/>
  <c r="R39" i="6"/>
  <c r="S38" i="6"/>
  <c r="R38" i="6"/>
  <c r="S37" i="6"/>
  <c r="R37" i="6"/>
  <c r="S36" i="6"/>
  <c r="R36" i="6"/>
  <c r="S35" i="6"/>
  <c r="R35" i="6"/>
  <c r="S34" i="6"/>
  <c r="R34" i="6"/>
  <c r="S33" i="6"/>
  <c r="R33" i="6"/>
  <c r="S32" i="6"/>
  <c r="R32" i="6"/>
  <c r="S31" i="6"/>
  <c r="R31" i="6"/>
  <c r="S30" i="6"/>
  <c r="R30" i="6"/>
  <c r="S29" i="6"/>
  <c r="R29" i="6"/>
  <c r="S28" i="6"/>
  <c r="R28" i="6"/>
  <c r="S27" i="6"/>
  <c r="R27" i="6"/>
  <c r="S26" i="6"/>
  <c r="R26" i="6"/>
  <c r="S25" i="6"/>
  <c r="R25" i="6"/>
  <c r="S24" i="6"/>
  <c r="R24" i="6"/>
  <c r="S23" i="6"/>
  <c r="R23" i="6"/>
  <c r="S22" i="6"/>
  <c r="R22" i="6"/>
  <c r="S21" i="6"/>
  <c r="R21" i="6"/>
  <c r="S20" i="6"/>
  <c r="R20" i="6"/>
  <c r="S19" i="6"/>
  <c r="R19" i="6"/>
  <c r="S18" i="6"/>
  <c r="R18" i="6"/>
  <c r="S17" i="6"/>
  <c r="R17" i="6"/>
  <c r="S16" i="6"/>
  <c r="R16" i="6"/>
  <c r="S15" i="6"/>
  <c r="R15" i="6"/>
  <c r="S14" i="6"/>
  <c r="R14" i="6"/>
  <c r="S13" i="6"/>
  <c r="R13" i="6"/>
  <c r="S12" i="6"/>
  <c r="R12" i="6"/>
  <c r="S11" i="6"/>
  <c r="R11" i="6"/>
  <c r="S10" i="6"/>
  <c r="R10" i="6"/>
  <c r="S9" i="6"/>
  <c r="R9" i="6"/>
  <c r="S8" i="6"/>
  <c r="R8" i="6"/>
  <c r="S7" i="6"/>
  <c r="R7" i="6"/>
  <c r="S6" i="6"/>
  <c r="R6" i="6"/>
  <c r="S5" i="6"/>
  <c r="R5" i="6"/>
  <c r="S4" i="6"/>
  <c r="R4" i="6"/>
  <c r="S3" i="6"/>
  <c r="R3" i="6"/>
  <c r="S2" i="6"/>
  <c r="R2" i="6"/>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S409" i="3"/>
  <c r="S410" i="3"/>
  <c r="S411" i="3"/>
  <c r="S412" i="3"/>
  <c r="S413" i="3"/>
  <c r="S414" i="3"/>
  <c r="S415" i="3"/>
  <c r="S416" i="3"/>
  <c r="S417" i="3"/>
  <c r="S418" i="3"/>
  <c r="S419" i="3"/>
  <c r="S420" i="3"/>
  <c r="S421"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7" i="3"/>
  <c r="S618" i="3"/>
  <c r="S619" i="3"/>
  <c r="S620" i="3"/>
  <c r="S621" i="3"/>
  <c r="S622" i="3"/>
  <c r="S623" i="3"/>
  <c r="S624" i="3"/>
  <c r="S625" i="3"/>
  <c r="S626" i="3"/>
  <c r="S627" i="3"/>
  <c r="S628" i="3"/>
  <c r="S629" i="3"/>
  <c r="S630" i="3"/>
  <c r="S631" i="3"/>
  <c r="S632" i="3"/>
  <c r="S633" i="3"/>
  <c r="S634" i="3"/>
  <c r="S635" i="3"/>
  <c r="S636" i="3"/>
  <c r="S637" i="3"/>
  <c r="S638" i="3"/>
  <c r="S639" i="3"/>
  <c r="S640" i="3"/>
  <c r="S641" i="3"/>
  <c r="S642" i="3"/>
  <c r="S643" i="3"/>
  <c r="S644" i="3"/>
  <c r="S645" i="3"/>
  <c r="S646" i="3"/>
  <c r="S647" i="3"/>
  <c r="S648" i="3"/>
  <c r="S649" i="3"/>
  <c r="S650" i="3"/>
  <c r="S651" i="3"/>
  <c r="S652" i="3"/>
  <c r="S653" i="3"/>
  <c r="S654" i="3"/>
  <c r="S655" i="3"/>
  <c r="S656" i="3"/>
  <c r="S657" i="3"/>
  <c r="S658" i="3"/>
  <c r="S659" i="3"/>
  <c r="S660" i="3"/>
  <c r="S661" i="3"/>
  <c r="S662" i="3"/>
  <c r="S663" i="3"/>
  <c r="S664" i="3"/>
  <c r="S665" i="3"/>
  <c r="S666" i="3"/>
  <c r="S667" i="3"/>
  <c r="S668" i="3"/>
  <c r="S669" i="3"/>
  <c r="S670" i="3"/>
  <c r="S671" i="3"/>
  <c r="S672" i="3"/>
  <c r="S673" i="3"/>
  <c r="S674" i="3"/>
  <c r="S675" i="3"/>
  <c r="S676" i="3"/>
  <c r="S677" i="3"/>
  <c r="S678" i="3"/>
  <c r="S679" i="3"/>
  <c r="S680" i="3"/>
  <c r="S681" i="3"/>
  <c r="S682" i="3"/>
  <c r="S683" i="3"/>
  <c r="S684" i="3"/>
  <c r="S685" i="3"/>
  <c r="S686" i="3"/>
  <c r="S687" i="3"/>
  <c r="S688" i="3"/>
  <c r="S689" i="3"/>
  <c r="S690" i="3"/>
  <c r="S691" i="3"/>
  <c r="S692" i="3"/>
  <c r="S693" i="3"/>
  <c r="S694" i="3"/>
  <c r="S695" i="3"/>
  <c r="S696" i="3"/>
  <c r="S697" i="3"/>
  <c r="S698" i="3"/>
  <c r="S699" i="3"/>
  <c r="S700" i="3"/>
  <c r="S701" i="3"/>
  <c r="S702" i="3"/>
  <c r="S703" i="3"/>
  <c r="S704" i="3"/>
  <c r="S705" i="3"/>
  <c r="S706" i="3"/>
  <c r="S707" i="3"/>
  <c r="S708" i="3"/>
  <c r="S709" i="3"/>
  <c r="S710" i="3"/>
  <c r="S711" i="3"/>
  <c r="S712" i="3"/>
  <c r="S713" i="3"/>
  <c r="S714" i="3"/>
  <c r="S715" i="3"/>
  <c r="S716" i="3"/>
  <c r="S717" i="3"/>
  <c r="S718" i="3"/>
  <c r="S719" i="3"/>
  <c r="S720" i="3"/>
  <c r="S721" i="3"/>
  <c r="S722" i="3"/>
  <c r="S723" i="3"/>
  <c r="S724" i="3"/>
  <c r="S725" i="3"/>
  <c r="S726" i="3"/>
  <c r="S727" i="3"/>
  <c r="S728" i="3"/>
  <c r="S729" i="3"/>
  <c r="S730" i="3"/>
  <c r="S731" i="3"/>
  <c r="S732" i="3"/>
  <c r="S733" i="3"/>
  <c r="S734" i="3"/>
  <c r="S735" i="3"/>
  <c r="S736" i="3"/>
  <c r="S737" i="3"/>
  <c r="S738" i="3"/>
  <c r="S739" i="3"/>
  <c r="S740" i="3"/>
  <c r="S741" i="3"/>
  <c r="S742" i="3"/>
  <c r="S743" i="3"/>
  <c r="S744" i="3"/>
  <c r="S745" i="3"/>
  <c r="S746" i="3"/>
  <c r="S747" i="3"/>
  <c r="S748" i="3"/>
  <c r="S749" i="3"/>
  <c r="S750" i="3"/>
  <c r="S751" i="3"/>
  <c r="S752" i="3"/>
  <c r="S753" i="3"/>
  <c r="S754" i="3"/>
  <c r="S755" i="3"/>
  <c r="S756" i="3"/>
  <c r="S757" i="3"/>
  <c r="S758" i="3"/>
  <c r="S759" i="3"/>
  <c r="S760" i="3"/>
  <c r="S761" i="3"/>
  <c r="S762" i="3"/>
  <c r="S763" i="3"/>
  <c r="S764" i="3"/>
  <c r="S765" i="3"/>
  <c r="S766" i="3"/>
  <c r="S767" i="3"/>
  <c r="S768" i="3"/>
  <c r="S769" i="3"/>
  <c r="S770" i="3"/>
  <c r="S771" i="3"/>
  <c r="S772" i="3"/>
  <c r="S773" i="3"/>
  <c r="S774" i="3"/>
  <c r="S775" i="3"/>
  <c r="S776" i="3"/>
  <c r="S777" i="3"/>
  <c r="S778" i="3"/>
  <c r="S779" i="3"/>
  <c r="S780" i="3"/>
  <c r="S781" i="3"/>
  <c r="S782" i="3"/>
  <c r="S783" i="3"/>
  <c r="S784" i="3"/>
  <c r="S785" i="3"/>
  <c r="S786" i="3"/>
  <c r="S787" i="3"/>
  <c r="S788" i="3"/>
  <c r="S789" i="3"/>
  <c r="S790" i="3"/>
  <c r="S791" i="3"/>
  <c r="S792" i="3"/>
  <c r="S793" i="3"/>
  <c r="S794" i="3"/>
  <c r="S795" i="3"/>
  <c r="S796" i="3"/>
  <c r="S797" i="3"/>
  <c r="S798" i="3"/>
  <c r="S799" i="3"/>
  <c r="S800" i="3"/>
  <c r="S801" i="3"/>
  <c r="S802" i="3"/>
  <c r="S803" i="3"/>
  <c r="S804" i="3"/>
  <c r="S805" i="3"/>
  <c r="S806" i="3"/>
  <c r="S807" i="3"/>
  <c r="S808" i="3"/>
  <c r="S809" i="3"/>
  <c r="S810" i="3"/>
  <c r="S811" i="3"/>
  <c r="S812" i="3"/>
  <c r="S813" i="3"/>
  <c r="S814" i="3"/>
  <c r="S815" i="3"/>
  <c r="S816" i="3"/>
  <c r="S817" i="3"/>
  <c r="S818" i="3"/>
  <c r="S819" i="3"/>
  <c r="S820" i="3"/>
  <c r="S821" i="3"/>
  <c r="S822" i="3"/>
  <c r="S823" i="3"/>
  <c r="S824" i="3"/>
  <c r="S825" i="3"/>
  <c r="S826" i="3"/>
  <c r="S827" i="3"/>
  <c r="S828" i="3"/>
  <c r="S829" i="3"/>
  <c r="S830" i="3"/>
  <c r="S831" i="3"/>
  <c r="S832" i="3"/>
  <c r="S833" i="3"/>
  <c r="S834" i="3"/>
  <c r="S835" i="3"/>
  <c r="S836" i="3"/>
  <c r="S837" i="3"/>
  <c r="S838" i="3"/>
  <c r="S839" i="3"/>
  <c r="S840" i="3"/>
  <c r="S841" i="3"/>
  <c r="S842" i="3"/>
  <c r="S843" i="3"/>
  <c r="S844" i="3"/>
  <c r="S845" i="3"/>
  <c r="S846" i="3"/>
  <c r="S847" i="3"/>
  <c r="S848" i="3"/>
  <c r="S849" i="3"/>
  <c r="S850" i="3"/>
  <c r="S851" i="3"/>
  <c r="S852" i="3"/>
  <c r="S853" i="3"/>
  <c r="S854" i="3"/>
  <c r="S855" i="3"/>
  <c r="S856" i="3"/>
  <c r="S857" i="3"/>
  <c r="S858" i="3"/>
  <c r="S859" i="3"/>
  <c r="S860" i="3"/>
  <c r="S861" i="3"/>
  <c r="S862" i="3"/>
  <c r="S863" i="3"/>
  <c r="S864" i="3"/>
  <c r="S865" i="3"/>
  <c r="S866" i="3"/>
  <c r="S867" i="3"/>
  <c r="S868" i="3"/>
  <c r="S869" i="3"/>
  <c r="S870" i="3"/>
  <c r="S871" i="3"/>
  <c r="S872" i="3"/>
  <c r="S873" i="3"/>
  <c r="S874" i="3"/>
  <c r="S875" i="3"/>
  <c r="S876" i="3"/>
  <c r="S877" i="3"/>
  <c r="S878" i="3"/>
  <c r="S879" i="3"/>
  <c r="S880" i="3"/>
  <c r="S881" i="3"/>
  <c r="S882" i="3"/>
  <c r="S883" i="3"/>
  <c r="S884" i="3"/>
  <c r="S885" i="3"/>
  <c r="S886" i="3"/>
  <c r="S887" i="3"/>
  <c r="S888" i="3"/>
  <c r="S889" i="3"/>
  <c r="S890" i="3"/>
  <c r="S891" i="3"/>
  <c r="S892" i="3"/>
  <c r="S893" i="3"/>
  <c r="S894" i="3"/>
  <c r="S895" i="3"/>
  <c r="S896" i="3"/>
  <c r="S897" i="3"/>
  <c r="S898" i="3"/>
  <c r="S899" i="3"/>
  <c r="S900" i="3"/>
  <c r="S901" i="3"/>
  <c r="S902" i="3"/>
  <c r="S903" i="3"/>
  <c r="S904" i="3"/>
  <c r="S905" i="3"/>
  <c r="S906" i="3"/>
  <c r="S907" i="3"/>
  <c r="S908" i="3"/>
  <c r="S909" i="3"/>
  <c r="S910" i="3"/>
  <c r="S911" i="3"/>
  <c r="S912" i="3"/>
  <c r="S913" i="3"/>
  <c r="S914" i="3"/>
  <c r="S915" i="3"/>
  <c r="S916" i="3"/>
  <c r="S917" i="3"/>
  <c r="S918" i="3"/>
  <c r="S919" i="3"/>
  <c r="S920" i="3"/>
  <c r="S921" i="3"/>
  <c r="S922" i="3"/>
  <c r="S923" i="3"/>
  <c r="S924" i="3"/>
  <c r="S925" i="3"/>
  <c r="S926" i="3"/>
  <c r="S927" i="3"/>
  <c r="S928" i="3"/>
  <c r="S929" i="3"/>
  <c r="S930" i="3"/>
  <c r="S931" i="3"/>
  <c r="S932" i="3"/>
  <c r="S933" i="3"/>
  <c r="S934" i="3"/>
  <c r="S935" i="3"/>
  <c r="S936" i="3"/>
  <c r="S937" i="3"/>
  <c r="S938" i="3"/>
  <c r="S939" i="3"/>
  <c r="S940" i="3"/>
  <c r="S941" i="3"/>
  <c r="S942" i="3"/>
  <c r="S943" i="3"/>
  <c r="S944" i="3"/>
  <c r="S945" i="3"/>
  <c r="S946" i="3"/>
  <c r="S947" i="3"/>
  <c r="S948" i="3"/>
  <c r="S949" i="3"/>
  <c r="S950" i="3"/>
  <c r="S951" i="3"/>
  <c r="S952" i="3"/>
  <c r="S953" i="3"/>
  <c r="S954" i="3"/>
  <c r="S955" i="3"/>
  <c r="S956" i="3"/>
  <c r="S957" i="3"/>
  <c r="S958" i="3"/>
  <c r="S959" i="3"/>
  <c r="S960" i="3"/>
  <c r="S961" i="3"/>
  <c r="S962" i="3"/>
  <c r="S963" i="3"/>
  <c r="S964" i="3"/>
  <c r="S965" i="3"/>
  <c r="S966" i="3"/>
  <c r="S967" i="3"/>
  <c r="S968" i="3"/>
  <c r="S969" i="3"/>
  <c r="S970" i="3"/>
  <c r="S971" i="3"/>
  <c r="S972" i="3"/>
  <c r="S973" i="3"/>
  <c r="S974" i="3"/>
  <c r="S975" i="3"/>
  <c r="S976" i="3"/>
  <c r="S977" i="3"/>
  <c r="S978" i="3"/>
  <c r="S979" i="3"/>
  <c r="S980" i="3"/>
  <c r="S981" i="3"/>
  <c r="S982" i="3"/>
  <c r="S983" i="3"/>
  <c r="S984" i="3"/>
  <c r="S985" i="3"/>
  <c r="S986" i="3"/>
  <c r="S987" i="3"/>
  <c r="S988" i="3"/>
  <c r="S989" i="3"/>
  <c r="S990" i="3"/>
  <c r="S991" i="3"/>
  <c r="S992" i="3"/>
  <c r="S993" i="3"/>
  <c r="S994" i="3"/>
  <c r="S995" i="3"/>
  <c r="S996" i="3"/>
  <c r="S997" i="3"/>
  <c r="S998" i="3"/>
  <c r="S999" i="3"/>
  <c r="S1000" i="3"/>
  <c r="S100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U67" i="3" s="1"/>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R132" i="3"/>
  <c r="R133" i="3"/>
  <c r="R134" i="3"/>
  <c r="R135" i="3"/>
  <c r="R136" i="3"/>
  <c r="R137" i="3"/>
  <c r="R138" i="3"/>
  <c r="R139" i="3"/>
  <c r="R140" i="3"/>
  <c r="R141" i="3"/>
  <c r="R142" i="3"/>
  <c r="R143" i="3"/>
  <c r="R144" i="3"/>
  <c r="R145" i="3"/>
  <c r="R146" i="3"/>
  <c r="R147" i="3"/>
  <c r="R148" i="3"/>
  <c r="R149" i="3"/>
  <c r="R150" i="3"/>
  <c r="R151" i="3"/>
  <c r="R152" i="3"/>
  <c r="R153" i="3"/>
  <c r="R154" i="3"/>
  <c r="R155" i="3"/>
  <c r="R156" i="3"/>
  <c r="R157" i="3"/>
  <c r="R158" i="3"/>
  <c r="R159" i="3"/>
  <c r="R160" i="3"/>
  <c r="R161" i="3"/>
  <c r="R162" i="3"/>
  <c r="R163" i="3"/>
  <c r="R164" i="3"/>
  <c r="R165" i="3"/>
  <c r="R166" i="3"/>
  <c r="R167" i="3"/>
  <c r="R168" i="3"/>
  <c r="R169" i="3"/>
  <c r="R170" i="3"/>
  <c r="R171" i="3"/>
  <c r="R172" i="3"/>
  <c r="R173" i="3"/>
  <c r="R174" i="3"/>
  <c r="R175" i="3"/>
  <c r="R176" i="3"/>
  <c r="R177" i="3"/>
  <c r="R178" i="3"/>
  <c r="R179" i="3"/>
  <c r="R180" i="3"/>
  <c r="U180" i="3" s="1"/>
  <c r="R181" i="3"/>
  <c r="R182" i="3"/>
  <c r="R183" i="3"/>
  <c r="R184" i="3"/>
  <c r="R185" i="3"/>
  <c r="R186" i="3"/>
  <c r="R187" i="3"/>
  <c r="R188" i="3"/>
  <c r="R189" i="3"/>
  <c r="R190" i="3"/>
  <c r="R191" i="3"/>
  <c r="R192" i="3"/>
  <c r="R193" i="3"/>
  <c r="R194" i="3"/>
  <c r="R195" i="3"/>
  <c r="R196" i="3"/>
  <c r="R197" i="3"/>
  <c r="R198" i="3"/>
  <c r="R199" i="3"/>
  <c r="R200" i="3"/>
  <c r="R201" i="3"/>
  <c r="R202" i="3"/>
  <c r="R203" i="3"/>
  <c r="R204" i="3"/>
  <c r="R205" i="3"/>
  <c r="R206" i="3"/>
  <c r="R207" i="3"/>
  <c r="R208" i="3"/>
  <c r="R209" i="3"/>
  <c r="R210" i="3"/>
  <c r="R211" i="3"/>
  <c r="R212" i="3"/>
  <c r="R213" i="3"/>
  <c r="R214" i="3"/>
  <c r="R215" i="3"/>
  <c r="R216" i="3"/>
  <c r="R217" i="3"/>
  <c r="R218" i="3"/>
  <c r="R219" i="3"/>
  <c r="R220" i="3"/>
  <c r="R221" i="3"/>
  <c r="R222" i="3"/>
  <c r="R223" i="3"/>
  <c r="R224" i="3"/>
  <c r="R225" i="3"/>
  <c r="R226" i="3"/>
  <c r="U226" i="3" s="1"/>
  <c r="R227" i="3"/>
  <c r="R228" i="3"/>
  <c r="R229" i="3"/>
  <c r="R230" i="3"/>
  <c r="R231" i="3"/>
  <c r="R232" i="3"/>
  <c r="R233" i="3"/>
  <c r="R234" i="3"/>
  <c r="R235" i="3"/>
  <c r="R236" i="3"/>
  <c r="R237" i="3"/>
  <c r="R238" i="3"/>
  <c r="R239" i="3"/>
  <c r="R240" i="3"/>
  <c r="R241" i="3"/>
  <c r="R242" i="3"/>
  <c r="R243" i="3"/>
  <c r="R244" i="3"/>
  <c r="R245" i="3"/>
  <c r="R246" i="3"/>
  <c r="R247" i="3"/>
  <c r="R248" i="3"/>
  <c r="R249" i="3"/>
  <c r="R250" i="3"/>
  <c r="R251" i="3"/>
  <c r="R252" i="3"/>
  <c r="R253" i="3"/>
  <c r="R254" i="3"/>
  <c r="R255" i="3"/>
  <c r="R256" i="3"/>
  <c r="R257" i="3"/>
  <c r="R258" i="3"/>
  <c r="R259" i="3"/>
  <c r="R260" i="3"/>
  <c r="R261" i="3"/>
  <c r="R262" i="3"/>
  <c r="R263" i="3"/>
  <c r="R264" i="3"/>
  <c r="R265" i="3"/>
  <c r="R266" i="3"/>
  <c r="R267" i="3"/>
  <c r="R268" i="3"/>
  <c r="R269" i="3"/>
  <c r="R270" i="3"/>
  <c r="R271" i="3"/>
  <c r="R272" i="3"/>
  <c r="R273" i="3"/>
  <c r="R274" i="3"/>
  <c r="R275" i="3"/>
  <c r="R276" i="3"/>
  <c r="R277" i="3"/>
  <c r="R278" i="3"/>
  <c r="R279" i="3"/>
  <c r="R280" i="3"/>
  <c r="R281" i="3"/>
  <c r="R282" i="3"/>
  <c r="R283" i="3"/>
  <c r="R284" i="3"/>
  <c r="R285" i="3"/>
  <c r="R286" i="3"/>
  <c r="R287" i="3"/>
  <c r="R288" i="3"/>
  <c r="R289" i="3"/>
  <c r="R290" i="3"/>
  <c r="R291" i="3"/>
  <c r="R292" i="3"/>
  <c r="R293" i="3"/>
  <c r="R294" i="3"/>
  <c r="R295" i="3"/>
  <c r="R296" i="3"/>
  <c r="R297" i="3"/>
  <c r="R298" i="3"/>
  <c r="R299" i="3"/>
  <c r="R300" i="3"/>
  <c r="R301" i="3"/>
  <c r="R302" i="3"/>
  <c r="R303" i="3"/>
  <c r="R304" i="3"/>
  <c r="R305" i="3"/>
  <c r="R306" i="3"/>
  <c r="R307" i="3"/>
  <c r="R308" i="3"/>
  <c r="R309" i="3"/>
  <c r="R310" i="3"/>
  <c r="R311" i="3"/>
  <c r="R312" i="3"/>
  <c r="R313" i="3"/>
  <c r="R314" i="3"/>
  <c r="R315" i="3"/>
  <c r="R316" i="3"/>
  <c r="R317" i="3"/>
  <c r="R318" i="3"/>
  <c r="R319" i="3"/>
  <c r="R320" i="3"/>
  <c r="R321" i="3"/>
  <c r="R322" i="3"/>
  <c r="R323" i="3"/>
  <c r="R324" i="3"/>
  <c r="R325" i="3"/>
  <c r="R326" i="3"/>
  <c r="R327" i="3"/>
  <c r="R328" i="3"/>
  <c r="R329" i="3"/>
  <c r="R330" i="3"/>
  <c r="R331" i="3"/>
  <c r="R332" i="3"/>
  <c r="R333" i="3"/>
  <c r="R334" i="3"/>
  <c r="R335" i="3"/>
  <c r="R336" i="3"/>
  <c r="R337" i="3"/>
  <c r="R338" i="3"/>
  <c r="R339" i="3"/>
  <c r="R340" i="3"/>
  <c r="R341" i="3"/>
  <c r="R342" i="3"/>
  <c r="R343" i="3"/>
  <c r="R344" i="3"/>
  <c r="R345" i="3"/>
  <c r="R346" i="3"/>
  <c r="R347" i="3"/>
  <c r="R348" i="3"/>
  <c r="R349" i="3"/>
  <c r="R350" i="3"/>
  <c r="R351" i="3"/>
  <c r="R352" i="3"/>
  <c r="R353" i="3"/>
  <c r="R354" i="3"/>
  <c r="R355" i="3"/>
  <c r="R356" i="3"/>
  <c r="R357" i="3"/>
  <c r="R358" i="3"/>
  <c r="R359" i="3"/>
  <c r="R360" i="3"/>
  <c r="R361" i="3"/>
  <c r="R362" i="3"/>
  <c r="R363" i="3"/>
  <c r="R364" i="3"/>
  <c r="R365" i="3"/>
  <c r="R366" i="3"/>
  <c r="R367" i="3"/>
  <c r="R368" i="3"/>
  <c r="R369" i="3"/>
  <c r="R370" i="3"/>
  <c r="R371" i="3"/>
  <c r="R372" i="3"/>
  <c r="R373" i="3"/>
  <c r="R374" i="3"/>
  <c r="R375" i="3"/>
  <c r="R376" i="3"/>
  <c r="R377" i="3"/>
  <c r="R378" i="3"/>
  <c r="R379" i="3"/>
  <c r="R380" i="3"/>
  <c r="R381" i="3"/>
  <c r="R382" i="3"/>
  <c r="R383" i="3"/>
  <c r="R384" i="3"/>
  <c r="R385" i="3"/>
  <c r="R386" i="3"/>
  <c r="R387" i="3"/>
  <c r="R388" i="3"/>
  <c r="R389" i="3"/>
  <c r="R390" i="3"/>
  <c r="R391" i="3"/>
  <c r="R392" i="3"/>
  <c r="R393" i="3"/>
  <c r="R394" i="3"/>
  <c r="R395" i="3"/>
  <c r="R396" i="3"/>
  <c r="R397" i="3"/>
  <c r="R398" i="3"/>
  <c r="R399" i="3"/>
  <c r="R400" i="3"/>
  <c r="R401" i="3"/>
  <c r="R402" i="3"/>
  <c r="R403" i="3"/>
  <c r="R404" i="3"/>
  <c r="R405" i="3"/>
  <c r="R406" i="3"/>
  <c r="R407" i="3"/>
  <c r="R408" i="3"/>
  <c r="R409" i="3"/>
  <c r="R410" i="3"/>
  <c r="R411" i="3"/>
  <c r="R412" i="3"/>
  <c r="R413" i="3"/>
  <c r="R414" i="3"/>
  <c r="R415" i="3"/>
  <c r="R416" i="3"/>
  <c r="R417" i="3"/>
  <c r="R418" i="3"/>
  <c r="R419" i="3"/>
  <c r="R420" i="3"/>
  <c r="R421" i="3"/>
  <c r="R422" i="3"/>
  <c r="R423" i="3"/>
  <c r="R424" i="3"/>
  <c r="R425" i="3"/>
  <c r="R426" i="3"/>
  <c r="R427" i="3"/>
  <c r="R428" i="3"/>
  <c r="R429" i="3"/>
  <c r="R430" i="3"/>
  <c r="R431" i="3"/>
  <c r="R432" i="3"/>
  <c r="R433" i="3"/>
  <c r="R434" i="3"/>
  <c r="R435" i="3"/>
  <c r="R436" i="3"/>
  <c r="R437" i="3"/>
  <c r="R438" i="3"/>
  <c r="R439" i="3"/>
  <c r="R440" i="3"/>
  <c r="R441" i="3"/>
  <c r="R442" i="3"/>
  <c r="R443" i="3"/>
  <c r="R444" i="3"/>
  <c r="R445" i="3"/>
  <c r="R446" i="3"/>
  <c r="U446" i="3" s="1"/>
  <c r="R447" i="3"/>
  <c r="R448" i="3"/>
  <c r="R449" i="3"/>
  <c r="R450" i="3"/>
  <c r="R451" i="3"/>
  <c r="R452" i="3"/>
  <c r="R453" i="3"/>
  <c r="R454" i="3"/>
  <c r="R455" i="3"/>
  <c r="R456" i="3"/>
  <c r="R457" i="3"/>
  <c r="R458" i="3"/>
  <c r="R459" i="3"/>
  <c r="R460" i="3"/>
  <c r="R461" i="3"/>
  <c r="R462" i="3"/>
  <c r="R463" i="3"/>
  <c r="R464" i="3"/>
  <c r="R465" i="3"/>
  <c r="R466" i="3"/>
  <c r="R467" i="3"/>
  <c r="R468" i="3"/>
  <c r="R469" i="3"/>
  <c r="R470" i="3"/>
  <c r="R471" i="3"/>
  <c r="R472" i="3"/>
  <c r="R473" i="3"/>
  <c r="R474" i="3"/>
  <c r="R475" i="3"/>
  <c r="R476" i="3"/>
  <c r="R477" i="3"/>
  <c r="R478" i="3"/>
  <c r="R479" i="3"/>
  <c r="R480" i="3"/>
  <c r="R481" i="3"/>
  <c r="R482" i="3"/>
  <c r="R483" i="3"/>
  <c r="R484" i="3"/>
  <c r="R485" i="3"/>
  <c r="R486" i="3"/>
  <c r="R487" i="3"/>
  <c r="R488" i="3"/>
  <c r="R489" i="3"/>
  <c r="R490" i="3"/>
  <c r="R491" i="3"/>
  <c r="R492" i="3"/>
  <c r="R493" i="3"/>
  <c r="R494" i="3"/>
  <c r="R495" i="3"/>
  <c r="R496" i="3"/>
  <c r="R497" i="3"/>
  <c r="R498" i="3"/>
  <c r="R499" i="3"/>
  <c r="R500" i="3"/>
  <c r="R501" i="3"/>
  <c r="R502" i="3"/>
  <c r="R503" i="3"/>
  <c r="R504" i="3"/>
  <c r="R505" i="3"/>
  <c r="R506" i="3"/>
  <c r="R507" i="3"/>
  <c r="R508" i="3"/>
  <c r="R509" i="3"/>
  <c r="R510" i="3"/>
  <c r="R511" i="3"/>
  <c r="R512" i="3"/>
  <c r="R513" i="3"/>
  <c r="R514" i="3"/>
  <c r="U514" i="3" s="1"/>
  <c r="R515" i="3"/>
  <c r="R516" i="3"/>
  <c r="R517" i="3"/>
  <c r="R518" i="3"/>
  <c r="R519" i="3"/>
  <c r="R520" i="3"/>
  <c r="R521" i="3"/>
  <c r="R522" i="3"/>
  <c r="R523" i="3"/>
  <c r="R524" i="3"/>
  <c r="R525" i="3"/>
  <c r="R526" i="3"/>
  <c r="R527" i="3"/>
  <c r="R528" i="3"/>
  <c r="R529" i="3"/>
  <c r="R530" i="3"/>
  <c r="R531" i="3"/>
  <c r="R532" i="3"/>
  <c r="R533" i="3"/>
  <c r="R534" i="3"/>
  <c r="R535" i="3"/>
  <c r="R536" i="3"/>
  <c r="R537" i="3"/>
  <c r="R538" i="3"/>
  <c r="R539" i="3"/>
  <c r="R540" i="3"/>
  <c r="R541" i="3"/>
  <c r="R542" i="3"/>
  <c r="R543" i="3"/>
  <c r="R544" i="3"/>
  <c r="R545" i="3"/>
  <c r="R546" i="3"/>
  <c r="R547" i="3"/>
  <c r="R548" i="3"/>
  <c r="R549" i="3"/>
  <c r="R550" i="3"/>
  <c r="R551" i="3"/>
  <c r="R552" i="3"/>
  <c r="R553" i="3"/>
  <c r="R554" i="3"/>
  <c r="R555" i="3"/>
  <c r="R556" i="3"/>
  <c r="R557" i="3"/>
  <c r="R558" i="3"/>
  <c r="R559" i="3"/>
  <c r="R560" i="3"/>
  <c r="R561" i="3"/>
  <c r="R562" i="3"/>
  <c r="R563" i="3"/>
  <c r="R564" i="3"/>
  <c r="R565" i="3"/>
  <c r="R566" i="3"/>
  <c r="R567" i="3"/>
  <c r="R568" i="3"/>
  <c r="R569" i="3"/>
  <c r="R570" i="3"/>
  <c r="R571" i="3"/>
  <c r="R572" i="3"/>
  <c r="R573" i="3"/>
  <c r="R574" i="3"/>
  <c r="R575" i="3"/>
  <c r="R576" i="3"/>
  <c r="R577" i="3"/>
  <c r="R578" i="3"/>
  <c r="R579" i="3"/>
  <c r="R580" i="3"/>
  <c r="R581" i="3"/>
  <c r="R582" i="3"/>
  <c r="R583" i="3"/>
  <c r="R584" i="3"/>
  <c r="R585" i="3"/>
  <c r="R586" i="3"/>
  <c r="R587" i="3"/>
  <c r="R588" i="3"/>
  <c r="R589" i="3"/>
  <c r="R590" i="3"/>
  <c r="R591" i="3"/>
  <c r="R592" i="3"/>
  <c r="R593" i="3"/>
  <c r="R594" i="3"/>
  <c r="R595" i="3"/>
  <c r="R596" i="3"/>
  <c r="R597" i="3"/>
  <c r="R598" i="3"/>
  <c r="R599" i="3"/>
  <c r="R600" i="3"/>
  <c r="R601" i="3"/>
  <c r="R602" i="3"/>
  <c r="R603" i="3"/>
  <c r="R604" i="3"/>
  <c r="R605" i="3"/>
  <c r="R606" i="3"/>
  <c r="R607" i="3"/>
  <c r="R608" i="3"/>
  <c r="R609" i="3"/>
  <c r="R610" i="3"/>
  <c r="R611" i="3"/>
  <c r="R612" i="3"/>
  <c r="R613" i="3"/>
  <c r="R614" i="3"/>
  <c r="R615" i="3"/>
  <c r="R616" i="3"/>
  <c r="R617" i="3"/>
  <c r="R618" i="3"/>
  <c r="R619" i="3"/>
  <c r="R620" i="3"/>
  <c r="R621" i="3"/>
  <c r="R622" i="3"/>
  <c r="R623" i="3"/>
  <c r="R624" i="3"/>
  <c r="R625" i="3"/>
  <c r="R626" i="3"/>
  <c r="R627" i="3"/>
  <c r="R628" i="3"/>
  <c r="R629" i="3"/>
  <c r="R630" i="3"/>
  <c r="R631" i="3"/>
  <c r="R632" i="3"/>
  <c r="R633" i="3"/>
  <c r="R634" i="3"/>
  <c r="R635" i="3"/>
  <c r="R636" i="3"/>
  <c r="R637" i="3"/>
  <c r="R638" i="3"/>
  <c r="R639" i="3"/>
  <c r="R640" i="3"/>
  <c r="R641" i="3"/>
  <c r="R642" i="3"/>
  <c r="R643" i="3"/>
  <c r="R644" i="3"/>
  <c r="R645" i="3"/>
  <c r="R646" i="3"/>
  <c r="R647" i="3"/>
  <c r="R648" i="3"/>
  <c r="R649" i="3"/>
  <c r="R650" i="3"/>
  <c r="R651" i="3"/>
  <c r="R652" i="3"/>
  <c r="R653" i="3"/>
  <c r="R654" i="3"/>
  <c r="R655" i="3"/>
  <c r="R656" i="3"/>
  <c r="R657" i="3"/>
  <c r="R658" i="3"/>
  <c r="R659" i="3"/>
  <c r="R660" i="3"/>
  <c r="R661" i="3"/>
  <c r="R662" i="3"/>
  <c r="R663" i="3"/>
  <c r="R664" i="3"/>
  <c r="R665" i="3"/>
  <c r="R666" i="3"/>
  <c r="R667" i="3"/>
  <c r="R668" i="3"/>
  <c r="R669" i="3"/>
  <c r="R670" i="3"/>
  <c r="R671" i="3"/>
  <c r="R672" i="3"/>
  <c r="R673" i="3"/>
  <c r="R674" i="3"/>
  <c r="R675" i="3"/>
  <c r="R676" i="3"/>
  <c r="R677" i="3"/>
  <c r="R678" i="3"/>
  <c r="R679" i="3"/>
  <c r="R680" i="3"/>
  <c r="R681" i="3"/>
  <c r="R682" i="3"/>
  <c r="R683" i="3"/>
  <c r="R684" i="3"/>
  <c r="R685" i="3"/>
  <c r="R686" i="3"/>
  <c r="R687" i="3"/>
  <c r="R688" i="3"/>
  <c r="R689" i="3"/>
  <c r="R690" i="3"/>
  <c r="R691" i="3"/>
  <c r="R692" i="3"/>
  <c r="R693" i="3"/>
  <c r="R694" i="3"/>
  <c r="R695" i="3"/>
  <c r="R696" i="3"/>
  <c r="R697" i="3"/>
  <c r="R698" i="3"/>
  <c r="R699" i="3"/>
  <c r="R700" i="3"/>
  <c r="R701" i="3"/>
  <c r="R702" i="3"/>
  <c r="R703" i="3"/>
  <c r="U703" i="3" s="1"/>
  <c r="R704" i="3"/>
  <c r="R705" i="3"/>
  <c r="R706" i="3"/>
  <c r="R707" i="3"/>
  <c r="R708" i="3"/>
  <c r="R709" i="3"/>
  <c r="R710" i="3"/>
  <c r="R711" i="3"/>
  <c r="R712" i="3"/>
  <c r="R713" i="3"/>
  <c r="R714" i="3"/>
  <c r="R715" i="3"/>
  <c r="R716" i="3"/>
  <c r="R717" i="3"/>
  <c r="R718" i="3"/>
  <c r="R719" i="3"/>
  <c r="R720" i="3"/>
  <c r="R721" i="3"/>
  <c r="R722" i="3"/>
  <c r="R723" i="3"/>
  <c r="R724" i="3"/>
  <c r="R725" i="3"/>
  <c r="R726" i="3"/>
  <c r="R727" i="3"/>
  <c r="R728" i="3"/>
  <c r="R729" i="3"/>
  <c r="R730" i="3"/>
  <c r="R731" i="3"/>
  <c r="R732" i="3"/>
  <c r="R733" i="3"/>
  <c r="R734" i="3"/>
  <c r="R735" i="3"/>
  <c r="R736" i="3"/>
  <c r="R737" i="3"/>
  <c r="R738" i="3"/>
  <c r="R739" i="3"/>
  <c r="R740" i="3"/>
  <c r="R741" i="3"/>
  <c r="R742" i="3"/>
  <c r="R743" i="3"/>
  <c r="R744" i="3"/>
  <c r="R745" i="3"/>
  <c r="R746" i="3"/>
  <c r="R747" i="3"/>
  <c r="R748" i="3"/>
  <c r="R749" i="3"/>
  <c r="R750" i="3"/>
  <c r="R751" i="3"/>
  <c r="R752" i="3"/>
  <c r="R753" i="3"/>
  <c r="R754" i="3"/>
  <c r="R755" i="3"/>
  <c r="R756" i="3"/>
  <c r="R757" i="3"/>
  <c r="R758" i="3"/>
  <c r="R759" i="3"/>
  <c r="R760" i="3"/>
  <c r="R761" i="3"/>
  <c r="R762" i="3"/>
  <c r="R763" i="3"/>
  <c r="R764" i="3"/>
  <c r="R765" i="3"/>
  <c r="R766" i="3"/>
  <c r="R767" i="3"/>
  <c r="R768" i="3"/>
  <c r="R769" i="3"/>
  <c r="R770" i="3"/>
  <c r="R771" i="3"/>
  <c r="R772" i="3"/>
  <c r="R773" i="3"/>
  <c r="R774" i="3"/>
  <c r="R775" i="3"/>
  <c r="R776" i="3"/>
  <c r="R777" i="3"/>
  <c r="R778" i="3"/>
  <c r="R779" i="3"/>
  <c r="R780" i="3"/>
  <c r="R781" i="3"/>
  <c r="R782" i="3"/>
  <c r="R783" i="3"/>
  <c r="R784" i="3"/>
  <c r="R785" i="3"/>
  <c r="R786" i="3"/>
  <c r="R787" i="3"/>
  <c r="R788" i="3"/>
  <c r="R789" i="3"/>
  <c r="R790" i="3"/>
  <c r="R791" i="3"/>
  <c r="R792" i="3"/>
  <c r="R793" i="3"/>
  <c r="R794" i="3"/>
  <c r="R795" i="3"/>
  <c r="R796" i="3"/>
  <c r="R797" i="3"/>
  <c r="R798" i="3"/>
  <c r="R799" i="3"/>
  <c r="R800" i="3"/>
  <c r="R801" i="3"/>
  <c r="R802" i="3"/>
  <c r="R803" i="3"/>
  <c r="R804" i="3"/>
  <c r="R805" i="3"/>
  <c r="R806" i="3"/>
  <c r="R807" i="3"/>
  <c r="R808" i="3"/>
  <c r="R809" i="3"/>
  <c r="R810" i="3"/>
  <c r="R811" i="3"/>
  <c r="R812" i="3"/>
  <c r="R813" i="3"/>
  <c r="R814" i="3"/>
  <c r="R815" i="3"/>
  <c r="R816" i="3"/>
  <c r="R817" i="3"/>
  <c r="R818" i="3"/>
  <c r="R819" i="3"/>
  <c r="R820" i="3"/>
  <c r="R821" i="3"/>
  <c r="R822" i="3"/>
  <c r="R823" i="3"/>
  <c r="R824" i="3"/>
  <c r="R825" i="3"/>
  <c r="R826" i="3"/>
  <c r="R827" i="3"/>
  <c r="R828" i="3"/>
  <c r="R829" i="3"/>
  <c r="R830" i="3"/>
  <c r="R831" i="3"/>
  <c r="R832" i="3"/>
  <c r="R833" i="3"/>
  <c r="R834" i="3"/>
  <c r="R835" i="3"/>
  <c r="R836" i="3"/>
  <c r="R837" i="3"/>
  <c r="R838" i="3"/>
  <c r="R839" i="3"/>
  <c r="R840" i="3"/>
  <c r="R841" i="3"/>
  <c r="R842" i="3"/>
  <c r="R843" i="3"/>
  <c r="R844" i="3"/>
  <c r="R845" i="3"/>
  <c r="R846" i="3"/>
  <c r="R847" i="3"/>
  <c r="R848" i="3"/>
  <c r="R849" i="3"/>
  <c r="R850" i="3"/>
  <c r="R851" i="3"/>
  <c r="R852" i="3"/>
  <c r="R853" i="3"/>
  <c r="R854" i="3"/>
  <c r="R855" i="3"/>
  <c r="R856" i="3"/>
  <c r="R857" i="3"/>
  <c r="R858" i="3"/>
  <c r="R859" i="3"/>
  <c r="R860" i="3"/>
  <c r="R861" i="3"/>
  <c r="R862" i="3"/>
  <c r="R863" i="3"/>
  <c r="R864" i="3"/>
  <c r="R865" i="3"/>
  <c r="R866" i="3"/>
  <c r="R867" i="3"/>
  <c r="R868" i="3"/>
  <c r="R869" i="3"/>
  <c r="R870" i="3"/>
  <c r="R871" i="3"/>
  <c r="R872" i="3"/>
  <c r="R873" i="3"/>
  <c r="R874" i="3"/>
  <c r="R875" i="3"/>
  <c r="R876" i="3"/>
  <c r="R877" i="3"/>
  <c r="R878" i="3"/>
  <c r="R879" i="3"/>
  <c r="R880" i="3"/>
  <c r="R881" i="3"/>
  <c r="R882" i="3"/>
  <c r="R883" i="3"/>
  <c r="R884" i="3"/>
  <c r="R885" i="3"/>
  <c r="R886" i="3"/>
  <c r="R887" i="3"/>
  <c r="R888" i="3"/>
  <c r="R889" i="3"/>
  <c r="R890" i="3"/>
  <c r="R891" i="3"/>
  <c r="R892" i="3"/>
  <c r="R893" i="3"/>
  <c r="R894" i="3"/>
  <c r="R895" i="3"/>
  <c r="R896" i="3"/>
  <c r="R897" i="3"/>
  <c r="R898" i="3"/>
  <c r="R899" i="3"/>
  <c r="R900" i="3"/>
  <c r="R901" i="3"/>
  <c r="R902" i="3"/>
  <c r="R903" i="3"/>
  <c r="R904" i="3"/>
  <c r="R905" i="3"/>
  <c r="R906" i="3"/>
  <c r="R907" i="3"/>
  <c r="R908" i="3"/>
  <c r="R909" i="3"/>
  <c r="R910" i="3"/>
  <c r="R911" i="3"/>
  <c r="R912" i="3"/>
  <c r="R913" i="3"/>
  <c r="R914" i="3"/>
  <c r="R915" i="3"/>
  <c r="R916" i="3"/>
  <c r="R917" i="3"/>
  <c r="R918" i="3"/>
  <c r="R919" i="3"/>
  <c r="R920" i="3"/>
  <c r="R921" i="3"/>
  <c r="R922" i="3"/>
  <c r="R923" i="3"/>
  <c r="R924" i="3"/>
  <c r="R925" i="3"/>
  <c r="R926" i="3"/>
  <c r="R927" i="3"/>
  <c r="R928" i="3"/>
  <c r="R929" i="3"/>
  <c r="R930" i="3"/>
  <c r="R931" i="3"/>
  <c r="R932" i="3"/>
  <c r="R933" i="3"/>
  <c r="R934" i="3"/>
  <c r="R935" i="3"/>
  <c r="R936" i="3"/>
  <c r="R937" i="3"/>
  <c r="R938" i="3"/>
  <c r="R939" i="3"/>
  <c r="R940" i="3"/>
  <c r="R941" i="3"/>
  <c r="R942" i="3"/>
  <c r="R943" i="3"/>
  <c r="R944" i="3"/>
  <c r="R945" i="3"/>
  <c r="R946" i="3"/>
  <c r="R947" i="3"/>
  <c r="R948" i="3"/>
  <c r="R949" i="3"/>
  <c r="R950" i="3"/>
  <c r="R951" i="3"/>
  <c r="R952" i="3"/>
  <c r="R953" i="3"/>
  <c r="R954" i="3"/>
  <c r="R955" i="3"/>
  <c r="R956" i="3"/>
  <c r="R957" i="3"/>
  <c r="R958" i="3"/>
  <c r="R959" i="3"/>
  <c r="R960" i="3"/>
  <c r="R961" i="3"/>
  <c r="R962" i="3"/>
  <c r="R963" i="3"/>
  <c r="R964" i="3"/>
  <c r="R965" i="3"/>
  <c r="R966" i="3"/>
  <c r="R967" i="3"/>
  <c r="R968" i="3"/>
  <c r="R969" i="3"/>
  <c r="R970" i="3"/>
  <c r="R971" i="3"/>
  <c r="R972" i="3"/>
  <c r="R973" i="3"/>
  <c r="R974" i="3"/>
  <c r="R975" i="3"/>
  <c r="R976" i="3"/>
  <c r="R977" i="3"/>
  <c r="R978" i="3"/>
  <c r="R979" i="3"/>
  <c r="R980" i="3"/>
  <c r="R981" i="3"/>
  <c r="R982" i="3"/>
  <c r="R983" i="3"/>
  <c r="R984" i="3"/>
  <c r="R985" i="3"/>
  <c r="R986" i="3"/>
  <c r="R987" i="3"/>
  <c r="R988" i="3"/>
  <c r="R989" i="3"/>
  <c r="R990" i="3"/>
  <c r="R991" i="3"/>
  <c r="R992" i="3"/>
  <c r="R993" i="3"/>
  <c r="R994" i="3"/>
  <c r="R995" i="3"/>
  <c r="R996" i="3"/>
  <c r="R997" i="3"/>
  <c r="R998" i="3"/>
  <c r="R999" i="3"/>
  <c r="R1000" i="3"/>
  <c r="R1001" i="3"/>
  <c r="U979" i="3" l="1"/>
  <c r="U931" i="3"/>
  <c r="U883" i="3"/>
  <c r="U835" i="3"/>
  <c r="U799" i="3"/>
  <c r="U751" i="3"/>
  <c r="U727" i="3"/>
  <c r="U691" i="3"/>
  <c r="U679" i="3"/>
  <c r="U667" i="3"/>
  <c r="U655" i="3"/>
  <c r="U643" i="3"/>
  <c r="U631" i="3"/>
  <c r="U619" i="3"/>
  <c r="U607" i="3"/>
  <c r="U595" i="3"/>
  <c r="U583" i="3"/>
  <c r="U571" i="3"/>
  <c r="U559" i="3"/>
  <c r="U547" i="3"/>
  <c r="U535" i="3"/>
  <c r="U523" i="3"/>
  <c r="U511" i="3"/>
  <c r="U499" i="3"/>
  <c r="U487" i="3"/>
  <c r="U475" i="3"/>
  <c r="U463" i="3"/>
  <c r="U451" i="3"/>
  <c r="U439" i="3"/>
  <c r="U427" i="3"/>
  <c r="U415" i="3"/>
  <c r="U403" i="3"/>
  <c r="U391" i="3"/>
  <c r="U379" i="3"/>
  <c r="U367" i="3"/>
  <c r="U355" i="3"/>
  <c r="U343" i="3"/>
  <c r="U331" i="3"/>
  <c r="U319" i="3"/>
  <c r="U307" i="3"/>
  <c r="U295" i="3"/>
  <c r="U283" i="3"/>
  <c r="U271" i="3"/>
  <c r="U259" i="3"/>
  <c r="U247" i="3"/>
  <c r="U235" i="3"/>
  <c r="U223" i="3"/>
  <c r="U211" i="3"/>
  <c r="U199" i="3"/>
  <c r="U187" i="3"/>
  <c r="U175" i="3"/>
  <c r="U163" i="3"/>
  <c r="U151" i="3"/>
  <c r="U139" i="3"/>
  <c r="U127" i="3"/>
  <c r="U115" i="3"/>
  <c r="U103" i="3"/>
  <c r="U91" i="3"/>
  <c r="U79" i="3"/>
  <c r="U55" i="3"/>
  <c r="U43" i="3"/>
  <c r="U31" i="3"/>
  <c r="U19" i="3"/>
  <c r="U7" i="3"/>
  <c r="U991" i="3"/>
  <c r="U943" i="3"/>
  <c r="U895" i="3"/>
  <c r="U847" i="3"/>
  <c r="U787" i="3"/>
  <c r="U739" i="3"/>
  <c r="U967" i="3"/>
  <c r="U919" i="3"/>
  <c r="U871" i="3"/>
  <c r="U823" i="3"/>
  <c r="U775" i="3"/>
  <c r="U715" i="3"/>
  <c r="U955" i="3"/>
  <c r="U907" i="3"/>
  <c r="U859" i="3"/>
  <c r="U811" i="3"/>
  <c r="U763" i="3"/>
  <c r="C20" i="9"/>
  <c r="C19" i="9"/>
  <c r="C22" i="9"/>
  <c r="C21" i="9"/>
  <c r="U987" i="3"/>
  <c r="U951" i="3"/>
  <c r="U915" i="3"/>
  <c r="U903" i="3"/>
  <c r="U891" i="3"/>
  <c r="U879" i="3"/>
  <c r="U867" i="3"/>
  <c r="U855" i="3"/>
  <c r="U843" i="3"/>
  <c r="U831" i="3"/>
  <c r="U819" i="3"/>
  <c r="U807" i="3"/>
  <c r="U795" i="3"/>
  <c r="U783" i="3"/>
  <c r="U771" i="3"/>
  <c r="U759" i="3"/>
  <c r="U747" i="3"/>
  <c r="U735" i="3"/>
  <c r="U723" i="3"/>
  <c r="U711" i="3"/>
  <c r="U699" i="3"/>
  <c r="U687" i="3"/>
  <c r="U675" i="3"/>
  <c r="U663" i="3"/>
  <c r="U651" i="3"/>
  <c r="U639" i="3"/>
  <c r="U627" i="3"/>
  <c r="U615" i="3"/>
  <c r="U603" i="3"/>
  <c r="U963" i="3"/>
  <c r="U999" i="3"/>
  <c r="U927" i="3"/>
  <c r="U975" i="3"/>
  <c r="U939" i="3"/>
  <c r="U423" i="6"/>
  <c r="W423" i="6" s="1"/>
  <c r="U589" i="6"/>
  <c r="W589" i="6" s="1"/>
  <c r="T673" i="6"/>
  <c r="T679" i="6"/>
  <c r="T709" i="6"/>
  <c r="T715" i="6"/>
  <c r="U459" i="6"/>
  <c r="W459" i="6" s="1"/>
  <c r="T635" i="6"/>
  <c r="T653" i="6"/>
  <c r="T671" i="6"/>
  <c r="U683" i="6"/>
  <c r="W683" i="6" s="1"/>
  <c r="T707" i="6"/>
  <c r="T713" i="6"/>
  <c r="T725" i="6"/>
  <c r="T8" i="6"/>
  <c r="T50" i="6"/>
  <c r="T68" i="6"/>
  <c r="U98" i="6"/>
  <c r="W98" i="6" s="1"/>
  <c r="U116" i="6"/>
  <c r="W116" i="6" s="1"/>
  <c r="T212" i="6"/>
  <c r="U500" i="6"/>
  <c r="W500" i="6" s="1"/>
  <c r="U476" i="6"/>
  <c r="W476" i="6" s="1"/>
  <c r="U482" i="6"/>
  <c r="W482" i="6" s="1"/>
  <c r="T81" i="6"/>
  <c r="T105" i="6"/>
  <c r="T639" i="6"/>
  <c r="T645" i="6"/>
  <c r="T651" i="6"/>
  <c r="U154" i="6"/>
  <c r="W154" i="6" s="1"/>
  <c r="U250" i="6"/>
  <c r="W250" i="6" s="1"/>
  <c r="U592" i="6"/>
  <c r="W592" i="6" s="1"/>
  <c r="U730" i="6"/>
  <c r="W730" i="6" s="1"/>
  <c r="T18" i="6"/>
  <c r="U30" i="6"/>
  <c r="W30" i="6" s="1"/>
  <c r="U36" i="6"/>
  <c r="W36" i="6" s="1"/>
  <c r="U66" i="6"/>
  <c r="W66" i="6" s="1"/>
  <c r="U78" i="6"/>
  <c r="W78" i="6" s="1"/>
  <c r="U102" i="6"/>
  <c r="W102" i="6" s="1"/>
  <c r="T366" i="6"/>
  <c r="T378" i="6"/>
  <c r="T444" i="6"/>
  <c r="T733" i="6"/>
  <c r="U217" i="6"/>
  <c r="W217" i="6" s="1"/>
  <c r="T88" i="6"/>
  <c r="U106" i="6"/>
  <c r="W106" i="6" s="1"/>
  <c r="T112" i="6"/>
  <c r="U406" i="6"/>
  <c r="W406" i="6" s="1"/>
  <c r="T436" i="6"/>
  <c r="U454" i="6"/>
  <c r="W454" i="6" s="1"/>
  <c r="U460" i="6"/>
  <c r="W460" i="6" s="1"/>
  <c r="U466" i="6"/>
  <c r="W466" i="6" s="1"/>
  <c r="U472" i="6"/>
  <c r="W472" i="6" s="1"/>
  <c r="T490" i="6"/>
  <c r="T579" i="6"/>
  <c r="U101" i="6"/>
  <c r="W101" i="6" s="1"/>
  <c r="T161" i="6"/>
  <c r="T167" i="6"/>
  <c r="T185" i="6"/>
  <c r="T221" i="6"/>
  <c r="U377" i="6"/>
  <c r="W377" i="6" s="1"/>
  <c r="U383" i="6"/>
  <c r="W383" i="6" s="1"/>
  <c r="U467" i="6"/>
  <c r="W467" i="6" s="1"/>
  <c r="T473" i="6"/>
  <c r="U490" i="6"/>
  <c r="W490" i="6" s="1"/>
  <c r="U508" i="6"/>
  <c r="W508" i="6" s="1"/>
  <c r="U574" i="6"/>
  <c r="W574" i="6" s="1"/>
  <c r="U138" i="6"/>
  <c r="W138" i="6" s="1"/>
  <c r="T144" i="6"/>
  <c r="T748" i="6"/>
  <c r="T760" i="6"/>
  <c r="U766" i="6"/>
  <c r="W766" i="6" s="1"/>
  <c r="U988" i="6"/>
  <c r="W988" i="6" s="1"/>
  <c r="U994" i="6"/>
  <c r="W994" i="6" s="1"/>
  <c r="U144" i="6"/>
  <c r="W144" i="6" s="1"/>
  <c r="T174" i="6"/>
  <c r="T509" i="6"/>
  <c r="T162" i="6"/>
  <c r="U198" i="6"/>
  <c r="W198" i="6" s="1"/>
  <c r="U7" i="6"/>
  <c r="W7" i="6" s="1"/>
  <c r="U19" i="6"/>
  <c r="W19" i="6" s="1"/>
  <c r="U25" i="6"/>
  <c r="W25" i="6" s="1"/>
  <c r="T457" i="6"/>
  <c r="T463" i="6"/>
  <c r="U481" i="6"/>
  <c r="W481" i="6" s="1"/>
  <c r="U582" i="6"/>
  <c r="W582" i="6" s="1"/>
  <c r="T266" i="6"/>
  <c r="T278" i="6"/>
  <c r="T368" i="6"/>
  <c r="T380" i="6"/>
  <c r="T398" i="6"/>
  <c r="T404" i="6"/>
  <c r="T416" i="6"/>
  <c r="U171" i="6"/>
  <c r="W171" i="6" s="1"/>
  <c r="U177" i="6"/>
  <c r="W177" i="6" s="1"/>
  <c r="U607" i="6"/>
  <c r="W607" i="6" s="1"/>
  <c r="U187" i="6"/>
  <c r="W187" i="6" s="1"/>
  <c r="T247" i="6"/>
  <c r="T259" i="6"/>
  <c r="T301" i="6"/>
  <c r="T307" i="6"/>
  <c r="T313" i="6"/>
  <c r="T319" i="6"/>
  <c r="T325" i="6"/>
  <c r="T331" i="6"/>
  <c r="T337" i="6"/>
  <c r="T349" i="6"/>
  <c r="T385" i="6"/>
  <c r="U414" i="6"/>
  <c r="W414" i="6" s="1"/>
  <c r="U450" i="6"/>
  <c r="W450" i="6" s="1"/>
  <c r="T462" i="6"/>
  <c r="T741" i="6"/>
  <c r="U759" i="6"/>
  <c r="W759" i="6" s="1"/>
  <c r="U771" i="6"/>
  <c r="W771" i="6" s="1"/>
  <c r="U807" i="6"/>
  <c r="W807" i="6" s="1"/>
  <c r="U813" i="6"/>
  <c r="W813" i="6" s="1"/>
  <c r="U746" i="6"/>
  <c r="W746" i="6" s="1"/>
  <c r="T664" i="6"/>
  <c r="T282" i="6"/>
  <c r="U360" i="6"/>
  <c r="W360" i="6" s="1"/>
  <c r="U546" i="6"/>
  <c r="W546" i="6" s="1"/>
  <c r="U564" i="6"/>
  <c r="W564" i="6" s="1"/>
  <c r="T216" i="6"/>
  <c r="U28" i="6"/>
  <c r="W28" i="6" s="1"/>
  <c r="U46" i="6"/>
  <c r="W46" i="6" s="1"/>
  <c r="U64" i="6"/>
  <c r="W64" i="6" s="1"/>
  <c r="T130" i="6"/>
  <c r="U225" i="6"/>
  <c r="W225" i="6" s="1"/>
  <c r="U261" i="6"/>
  <c r="W261" i="6" s="1"/>
  <c r="T267" i="6"/>
  <c r="U279" i="6"/>
  <c r="W279" i="6" s="1"/>
  <c r="U297" i="6"/>
  <c r="W297" i="6" s="1"/>
  <c r="U303" i="6"/>
  <c r="W303" i="6" s="1"/>
  <c r="U309" i="6"/>
  <c r="W309" i="6" s="1"/>
  <c r="U315" i="6"/>
  <c r="W315" i="6" s="1"/>
  <c r="U321" i="6"/>
  <c r="W321" i="6" s="1"/>
  <c r="U327" i="6"/>
  <c r="W327" i="6" s="1"/>
  <c r="U333" i="6"/>
  <c r="W333" i="6" s="1"/>
  <c r="U345" i="6"/>
  <c r="W345" i="6" s="1"/>
  <c r="U404" i="6"/>
  <c r="W404" i="6" s="1"/>
  <c r="T446" i="6"/>
  <c r="T523" i="6"/>
  <c r="T541" i="6"/>
  <c r="T553" i="6"/>
  <c r="U577" i="6"/>
  <c r="W577" i="6" s="1"/>
  <c r="U635" i="6"/>
  <c r="W635" i="6" s="1"/>
  <c r="U3" i="6"/>
  <c r="W3" i="6" s="1"/>
  <c r="T17" i="6"/>
  <c r="T53" i="6"/>
  <c r="T71" i="6"/>
  <c r="T95" i="6"/>
  <c r="T178" i="6"/>
  <c r="T500" i="6"/>
  <c r="T589" i="6"/>
  <c r="T708" i="6"/>
  <c r="T720" i="6"/>
  <c r="T732" i="6"/>
  <c r="U234" i="6"/>
  <c r="W234" i="6" s="1"/>
  <c r="T268" i="6"/>
  <c r="T358" i="6"/>
  <c r="U536" i="6"/>
  <c r="W536" i="6" s="1"/>
  <c r="T566" i="6"/>
  <c r="T572" i="6"/>
  <c r="U756" i="6"/>
  <c r="W756" i="6" s="1"/>
  <c r="T84" i="6"/>
  <c r="T49" i="6"/>
  <c r="T85" i="6"/>
  <c r="U186" i="6"/>
  <c r="W186" i="6" s="1"/>
  <c r="U299" i="6"/>
  <c r="W299" i="6" s="1"/>
  <c r="U419" i="6"/>
  <c r="W419" i="6" s="1"/>
  <c r="U519" i="6"/>
  <c r="W519" i="6" s="1"/>
  <c r="U537" i="6"/>
  <c r="W537" i="6" s="1"/>
  <c r="T716" i="6"/>
  <c r="U733" i="6"/>
  <c r="W733" i="6" s="1"/>
  <c r="U751" i="6"/>
  <c r="W751" i="6" s="1"/>
  <c r="T4" i="6"/>
  <c r="T16" i="6"/>
  <c r="U57" i="6"/>
  <c r="W57" i="6" s="1"/>
  <c r="U192" i="6"/>
  <c r="W192" i="6" s="1"/>
  <c r="T198" i="6"/>
  <c r="T239" i="6"/>
  <c r="U262" i="6"/>
  <c r="W262" i="6" s="1"/>
  <c r="T370" i="6"/>
  <c r="U552" i="6"/>
  <c r="W552" i="6" s="1"/>
  <c r="T675" i="6"/>
  <c r="T681" i="6"/>
  <c r="U81" i="6"/>
  <c r="W81" i="6" s="1"/>
  <c r="T122" i="6"/>
  <c r="T187" i="6"/>
  <c r="U222" i="6"/>
  <c r="W222" i="6" s="1"/>
  <c r="T234" i="6"/>
  <c r="T251" i="6"/>
  <c r="T257" i="6"/>
  <c r="U488" i="6"/>
  <c r="W488" i="6" s="1"/>
  <c r="T505" i="6"/>
  <c r="T587" i="6"/>
  <c r="U651" i="6"/>
  <c r="W651" i="6" s="1"/>
  <c r="U29" i="6"/>
  <c r="W29" i="6" s="1"/>
  <c r="U135" i="6"/>
  <c r="W135" i="6" s="1"/>
  <c r="T229" i="6"/>
  <c r="U252" i="6"/>
  <c r="W252" i="6" s="1"/>
  <c r="U276" i="6"/>
  <c r="W276" i="6" s="1"/>
  <c r="U300" i="6"/>
  <c r="W300" i="6" s="1"/>
  <c r="U306" i="6"/>
  <c r="W306" i="6" s="1"/>
  <c r="U312" i="6"/>
  <c r="W312" i="6" s="1"/>
  <c r="U318" i="6"/>
  <c r="W318" i="6" s="1"/>
  <c r="U324" i="6"/>
  <c r="W324" i="6" s="1"/>
  <c r="U330" i="6"/>
  <c r="W330" i="6" s="1"/>
  <c r="U336" i="6"/>
  <c r="W336" i="6" s="1"/>
  <c r="U342" i="6"/>
  <c r="W342" i="6" s="1"/>
  <c r="U348" i="6"/>
  <c r="W348" i="6" s="1"/>
  <c r="T389" i="6"/>
  <c r="U506" i="6"/>
  <c r="W506" i="6" s="1"/>
  <c r="U565" i="6"/>
  <c r="W565" i="6" s="1"/>
  <c r="U11" i="6"/>
  <c r="W11" i="6" s="1"/>
  <c r="U88" i="6"/>
  <c r="W88" i="6" s="1"/>
  <c r="U117" i="6"/>
  <c r="W117" i="6" s="1"/>
  <c r="U372" i="6"/>
  <c r="W372" i="6" s="1"/>
  <c r="T442" i="6"/>
  <c r="T12" i="6"/>
  <c r="T36" i="6"/>
  <c r="T107" i="6"/>
  <c r="U183" i="6"/>
  <c r="W183" i="6" s="1"/>
  <c r="T189" i="6"/>
  <c r="U384" i="6"/>
  <c r="W384" i="6" s="1"/>
  <c r="T408" i="6"/>
  <c r="T414" i="6"/>
  <c r="U437" i="6"/>
  <c r="W437" i="6" s="1"/>
  <c r="U513" i="6"/>
  <c r="W513" i="6" s="1"/>
  <c r="T578" i="6"/>
  <c r="T672" i="6"/>
  <c r="U977" i="6"/>
  <c r="W977" i="6" s="1"/>
  <c r="U983" i="6"/>
  <c r="W983" i="6" s="1"/>
  <c r="U989" i="6"/>
  <c r="W989" i="6" s="1"/>
  <c r="U995" i="6"/>
  <c r="W995" i="6" s="1"/>
  <c r="U1001" i="6"/>
  <c r="W1001" i="6" s="1"/>
  <c r="U90" i="6"/>
  <c r="W90" i="6" s="1"/>
  <c r="U96" i="6"/>
  <c r="W96" i="6" s="1"/>
  <c r="T125" i="6"/>
  <c r="U231" i="6"/>
  <c r="W231" i="6" s="1"/>
  <c r="U254" i="6"/>
  <c r="W254" i="6" s="1"/>
  <c r="U272" i="6"/>
  <c r="W272" i="6" s="1"/>
  <c r="U426" i="6"/>
  <c r="W426" i="6" s="1"/>
  <c r="T455" i="6"/>
  <c r="T750" i="6"/>
  <c r="T810" i="6"/>
  <c r="U73" i="6"/>
  <c r="W73" i="6" s="1"/>
  <c r="U173" i="6"/>
  <c r="W173" i="6" s="1"/>
  <c r="T9" i="6"/>
  <c r="U27" i="6"/>
  <c r="W27" i="6" s="1"/>
  <c r="T86" i="6"/>
  <c r="U91" i="6"/>
  <c r="W91" i="6" s="1"/>
  <c r="U168" i="6"/>
  <c r="W168" i="6" s="1"/>
  <c r="U208" i="6"/>
  <c r="W208" i="6" s="1"/>
  <c r="T250" i="6"/>
  <c r="U255" i="6"/>
  <c r="W255" i="6" s="1"/>
  <c r="U386" i="6"/>
  <c r="W386" i="6" s="1"/>
  <c r="U468" i="6"/>
  <c r="W468" i="6" s="1"/>
  <c r="U503" i="6"/>
  <c r="W503" i="6" s="1"/>
  <c r="T533" i="6"/>
  <c r="U545" i="6"/>
  <c r="W545" i="6" s="1"/>
  <c r="U563" i="6"/>
  <c r="W563" i="6" s="1"/>
  <c r="T569" i="6"/>
  <c r="T627" i="6"/>
  <c r="T656" i="6"/>
  <c r="T680" i="6"/>
  <c r="U745" i="6"/>
  <c r="W745" i="6" s="1"/>
  <c r="U985" i="6"/>
  <c r="W985" i="6" s="1"/>
  <c r="U991" i="6"/>
  <c r="W991" i="6" s="1"/>
  <c r="U997" i="6"/>
  <c r="W997" i="6" s="1"/>
  <c r="U2" i="6"/>
  <c r="W2" i="6" s="1"/>
  <c r="U93" i="6"/>
  <c r="W93" i="6" s="1"/>
  <c r="U189" i="6"/>
  <c r="W189" i="6" s="1"/>
  <c r="U285" i="6"/>
  <c r="W285" i="6" s="1"/>
  <c r="T488" i="6"/>
  <c r="T712" i="6"/>
  <c r="T724" i="6"/>
  <c r="T763" i="6"/>
  <c r="T834" i="6"/>
  <c r="U8" i="6"/>
  <c r="W8" i="6" s="1"/>
  <c r="T14" i="6"/>
  <c r="T31" i="6"/>
  <c r="U48" i="6"/>
  <c r="W48" i="6" s="1"/>
  <c r="U54" i="6"/>
  <c r="W54" i="6" s="1"/>
  <c r="U127" i="6"/>
  <c r="W127" i="6" s="1"/>
  <c r="U156" i="6"/>
  <c r="W156" i="6" s="1"/>
  <c r="U162" i="6"/>
  <c r="W162" i="6" s="1"/>
  <c r="U218" i="6"/>
  <c r="W218" i="6" s="1"/>
  <c r="U235" i="6"/>
  <c r="W235" i="6" s="1"/>
  <c r="U241" i="6"/>
  <c r="W241" i="6" s="1"/>
  <c r="T252" i="6"/>
  <c r="U363" i="6"/>
  <c r="W363" i="6" s="1"/>
  <c r="T386" i="6"/>
  <c r="T391" i="6"/>
  <c r="T403" i="6"/>
  <c r="U449" i="6"/>
  <c r="W449" i="6" s="1"/>
  <c r="T489" i="6"/>
  <c r="U494" i="6"/>
  <c r="W494" i="6" s="1"/>
  <c r="U505" i="6"/>
  <c r="W505" i="6" s="1"/>
  <c r="T595" i="6"/>
  <c r="T619" i="6"/>
  <c r="U671" i="6"/>
  <c r="W671" i="6" s="1"/>
  <c r="T689" i="6"/>
  <c r="T695" i="6"/>
  <c r="T701" i="6"/>
  <c r="U83" i="6"/>
  <c r="W83" i="6" s="1"/>
  <c r="U111" i="6"/>
  <c r="W111" i="6" s="1"/>
  <c r="T117" i="6"/>
  <c r="U128" i="6"/>
  <c r="W128" i="6" s="1"/>
  <c r="T157" i="6"/>
  <c r="T202" i="6"/>
  <c r="T264" i="6"/>
  <c r="U298" i="6"/>
  <c r="W298" i="6" s="1"/>
  <c r="T478" i="6"/>
  <c r="T495" i="6"/>
  <c r="U557" i="6"/>
  <c r="W557" i="6" s="1"/>
  <c r="U584" i="6"/>
  <c r="W584" i="6" s="1"/>
  <c r="T661" i="6"/>
  <c r="T667" i="6"/>
  <c r="T684" i="6"/>
  <c r="T696" i="6"/>
  <c r="T737" i="6"/>
  <c r="U765" i="6"/>
  <c r="W765" i="6" s="1"/>
  <c r="U9" i="6"/>
  <c r="W9" i="6" s="1"/>
  <c r="U37" i="6"/>
  <c r="W37" i="6" s="1"/>
  <c r="T197" i="6"/>
  <c r="T220" i="6"/>
  <c r="T225" i="6"/>
  <c r="U243" i="6"/>
  <c r="W243" i="6" s="1"/>
  <c r="T249" i="6"/>
  <c r="U270" i="6"/>
  <c r="W270" i="6" s="1"/>
  <c r="T293" i="6"/>
  <c r="T365" i="6"/>
  <c r="T439" i="6"/>
  <c r="U485" i="6"/>
  <c r="W485" i="6" s="1"/>
  <c r="U507" i="6"/>
  <c r="W507" i="6" s="1"/>
  <c r="T518" i="6"/>
  <c r="U529" i="6"/>
  <c r="W529" i="6" s="1"/>
  <c r="U569" i="6"/>
  <c r="W569" i="6" s="1"/>
  <c r="T580" i="6"/>
  <c r="U590" i="6"/>
  <c r="W590" i="6" s="1"/>
  <c r="U748" i="6"/>
  <c r="W748" i="6" s="1"/>
  <c r="T158" i="6"/>
  <c r="U163" i="6"/>
  <c r="W163" i="6" s="1"/>
  <c r="T175" i="6"/>
  <c r="T215" i="6"/>
  <c r="T260" i="6"/>
  <c r="T277" i="6"/>
  <c r="T288" i="6"/>
  <c r="T691" i="6"/>
  <c r="T697" i="6"/>
  <c r="U10" i="6"/>
  <c r="W10" i="6" s="1"/>
  <c r="U38" i="6"/>
  <c r="W38" i="6" s="1"/>
  <c r="U62" i="6"/>
  <c r="W62" i="6" s="1"/>
  <c r="T135" i="6"/>
  <c r="U354" i="6"/>
  <c r="W354" i="6" s="1"/>
  <c r="T383" i="6"/>
  <c r="T388" i="6"/>
  <c r="T485" i="6"/>
  <c r="U491" i="6"/>
  <c r="W491" i="6" s="1"/>
  <c r="T508" i="6"/>
  <c r="U518" i="6"/>
  <c r="W518" i="6" s="1"/>
  <c r="U530" i="6"/>
  <c r="W530" i="6" s="1"/>
  <c r="U580" i="6"/>
  <c r="W580" i="6" s="1"/>
  <c r="U591" i="6"/>
  <c r="W591" i="6" s="1"/>
  <c r="T813" i="6"/>
  <c r="U16" i="6"/>
  <c r="W16" i="6" s="1"/>
  <c r="T22" i="6"/>
  <c r="T34" i="6"/>
  <c r="T63" i="6"/>
  <c r="U74" i="6"/>
  <c r="W74" i="6" s="1"/>
  <c r="T108" i="6"/>
  <c r="U118" i="6"/>
  <c r="W118" i="6" s="1"/>
  <c r="U164" i="6"/>
  <c r="W164" i="6" s="1"/>
  <c r="T176" i="6"/>
  <c r="U210" i="6"/>
  <c r="W210" i="6" s="1"/>
  <c r="U216" i="6"/>
  <c r="W216" i="6" s="1"/>
  <c r="U244" i="6"/>
  <c r="W244" i="6" s="1"/>
  <c r="U260" i="6"/>
  <c r="W260" i="6" s="1"/>
  <c r="U277" i="6"/>
  <c r="W277" i="6" s="1"/>
  <c r="T283" i="6"/>
  <c r="U288" i="6"/>
  <c r="W288" i="6" s="1"/>
  <c r="T394" i="6"/>
  <c r="T400" i="6"/>
  <c r="T429" i="6"/>
  <c r="T435" i="6"/>
  <c r="U458" i="6"/>
  <c r="W458" i="6" s="1"/>
  <c r="U463" i="6"/>
  <c r="W463" i="6" s="1"/>
  <c r="T475" i="6"/>
  <c r="U486" i="6"/>
  <c r="W486" i="6" s="1"/>
  <c r="T525" i="6"/>
  <c r="T543" i="6"/>
  <c r="T554" i="6"/>
  <c r="T571" i="6"/>
  <c r="U581" i="6"/>
  <c r="W581" i="6" s="1"/>
  <c r="T657" i="6"/>
  <c r="T663" i="6"/>
  <c r="T692" i="6"/>
  <c r="U1000" i="6"/>
  <c r="W1000" i="6" s="1"/>
  <c r="T23" i="6"/>
  <c r="U34" i="6"/>
  <c r="W34" i="6" s="1"/>
  <c r="T58" i="6"/>
  <c r="U63" i="6"/>
  <c r="W63" i="6" s="1"/>
  <c r="T98" i="6"/>
  <c r="U108" i="6"/>
  <c r="W108" i="6" s="1"/>
  <c r="T148" i="6"/>
  <c r="T177" i="6"/>
  <c r="T188" i="6"/>
  <c r="T211" i="6"/>
  <c r="U245" i="6"/>
  <c r="W245" i="6" s="1"/>
  <c r="T256" i="6"/>
  <c r="U289" i="6"/>
  <c r="W289" i="6" s="1"/>
  <c r="U295" i="6"/>
  <c r="W295" i="6" s="1"/>
  <c r="T367" i="6"/>
  <c r="T373" i="6"/>
  <c r="T395" i="6"/>
  <c r="U418" i="6"/>
  <c r="W418" i="6" s="1"/>
  <c r="U424" i="6"/>
  <c r="W424" i="6" s="1"/>
  <c r="U436" i="6"/>
  <c r="W436" i="6" s="1"/>
  <c r="U475" i="6"/>
  <c r="W475" i="6" s="1"/>
  <c r="T492" i="6"/>
  <c r="T504" i="6"/>
  <c r="T526" i="6"/>
  <c r="U538" i="6"/>
  <c r="W538" i="6" s="1"/>
  <c r="U554" i="6"/>
  <c r="W554" i="6" s="1"/>
  <c r="U560" i="6"/>
  <c r="W560" i="6" s="1"/>
  <c r="U572" i="6"/>
  <c r="W572" i="6" s="1"/>
  <c r="T577" i="6"/>
  <c r="T599" i="6"/>
  <c r="T611" i="6"/>
  <c r="T687" i="6"/>
  <c r="T756" i="6"/>
  <c r="U18" i="6"/>
  <c r="W18" i="6" s="1"/>
  <c r="T35" i="6"/>
  <c r="T76" i="6"/>
  <c r="T115" i="6"/>
  <c r="U120" i="6"/>
  <c r="W120" i="6" s="1"/>
  <c r="U132" i="6"/>
  <c r="W132" i="6" s="1"/>
  <c r="T143" i="6"/>
  <c r="T166" i="6"/>
  <c r="T171" i="6"/>
  <c r="T228" i="6"/>
  <c r="U246" i="6"/>
  <c r="W246" i="6" s="1"/>
  <c r="U267" i="6"/>
  <c r="W267" i="6" s="1"/>
  <c r="T279" i="6"/>
  <c r="T356" i="6"/>
  <c r="T362" i="6"/>
  <c r="T379" i="6"/>
  <c r="U389" i="6"/>
  <c r="W389" i="6" s="1"/>
  <c r="T465" i="6"/>
  <c r="T471" i="6"/>
  <c r="U493" i="6"/>
  <c r="W493" i="6" s="1"/>
  <c r="T499" i="6"/>
  <c r="T647" i="6"/>
  <c r="T723" i="6"/>
  <c r="T729" i="6"/>
  <c r="U792" i="6"/>
  <c r="W792" i="6" s="1"/>
  <c r="T32" i="6"/>
  <c r="T43" i="6"/>
  <c r="U43" i="6"/>
  <c r="W43" i="6" s="1"/>
  <c r="T77" i="6"/>
  <c r="T195" i="6"/>
  <c r="U195" i="6"/>
  <c r="W195" i="6" s="1"/>
  <c r="T54" i="6"/>
  <c r="U99" i="6"/>
  <c r="W99" i="6" s="1"/>
  <c r="T99" i="6"/>
  <c r="U207" i="6"/>
  <c r="W207" i="6" s="1"/>
  <c r="T207" i="6"/>
  <c r="T33" i="6"/>
  <c r="U33" i="6"/>
  <c r="W33" i="6" s="1"/>
  <c r="T61" i="6"/>
  <c r="U61" i="6"/>
  <c r="W61" i="6" s="1"/>
  <c r="U72" i="6"/>
  <c r="W72" i="6" s="1"/>
  <c r="T72" i="6"/>
  <c r="T134" i="6"/>
  <c r="U134" i="6"/>
  <c r="W134" i="6" s="1"/>
  <c r="T27" i="6"/>
  <c r="T151" i="6"/>
  <c r="U151" i="6"/>
  <c r="W151" i="6" s="1"/>
  <c r="U12" i="6"/>
  <c r="W12" i="6" s="1"/>
  <c r="U45" i="6"/>
  <c r="W45" i="6" s="1"/>
  <c r="T45" i="6"/>
  <c r="T67" i="6"/>
  <c r="U180" i="6"/>
  <c r="W180" i="6" s="1"/>
  <c r="T180" i="6"/>
  <c r="T13" i="6"/>
  <c r="U24" i="6"/>
  <c r="W24" i="6" s="1"/>
  <c r="T40" i="6"/>
  <c r="T52" i="6"/>
  <c r="T80" i="6"/>
  <c r="U80" i="6"/>
  <c r="W80" i="6" s="1"/>
  <c r="T124" i="6"/>
  <c r="U124" i="6"/>
  <c r="W124" i="6" s="1"/>
  <c r="T141" i="6"/>
  <c r="U141" i="6"/>
  <c r="W141" i="6" s="1"/>
  <c r="U153" i="6"/>
  <c r="W153" i="6" s="1"/>
  <c r="T153" i="6"/>
  <c r="U52" i="6"/>
  <c r="W52" i="6" s="1"/>
  <c r="U47" i="6"/>
  <c r="W47" i="6" s="1"/>
  <c r="T205" i="6"/>
  <c r="U205" i="6"/>
  <c r="W205" i="6" s="1"/>
  <c r="T5" i="6"/>
  <c r="T15" i="6"/>
  <c r="U15" i="6"/>
  <c r="W15" i="6" s="1"/>
  <c r="T70" i="6"/>
  <c r="U70" i="6"/>
  <c r="W70" i="6" s="1"/>
  <c r="T87" i="6"/>
  <c r="U126" i="6"/>
  <c r="W126" i="6" s="1"/>
  <c r="T97" i="6"/>
  <c r="T121" i="6"/>
  <c r="T131" i="6"/>
  <c r="T160" i="6"/>
  <c r="T170" i="6"/>
  <c r="T214" i="6"/>
  <c r="T224" i="6"/>
  <c r="U228" i="6"/>
  <c r="W228" i="6" s="1"/>
  <c r="T233" i="6"/>
  <c r="T238" i="6"/>
  <c r="T248" i="6"/>
  <c r="U258" i="6"/>
  <c r="W258" i="6" s="1"/>
  <c r="U282" i="6"/>
  <c r="W282" i="6" s="1"/>
  <c r="T287" i="6"/>
  <c r="T292" i="6"/>
  <c r="T302" i="6"/>
  <c r="T308" i="6"/>
  <c r="T314" i="6"/>
  <c r="T320" i="6"/>
  <c r="T326" i="6"/>
  <c r="T332" i="6"/>
  <c r="T338" i="6"/>
  <c r="T344" i="6"/>
  <c r="T350" i="6"/>
  <c r="T382" i="6"/>
  <c r="T392" i="6"/>
  <c r="T397" i="6"/>
  <c r="U413" i="6"/>
  <c r="W413" i="6" s="1"/>
  <c r="T434" i="6"/>
  <c r="T453" i="6"/>
  <c r="U478" i="6"/>
  <c r="W478" i="6" s="1"/>
  <c r="T517" i="6"/>
  <c r="U527" i="6"/>
  <c r="W527" i="6" s="1"/>
  <c r="T562" i="6"/>
  <c r="T588" i="6"/>
  <c r="T655" i="6"/>
  <c r="T700" i="6"/>
  <c r="T717" i="6"/>
  <c r="T728" i="6"/>
  <c r="T739" i="6"/>
  <c r="T744" i="6"/>
  <c r="U754" i="6"/>
  <c r="W754" i="6" s="1"/>
  <c r="U816" i="6"/>
  <c r="W816" i="6" s="1"/>
  <c r="U87" i="6"/>
  <c r="W87" i="6" s="1"/>
  <c r="U97" i="6"/>
  <c r="W97" i="6" s="1"/>
  <c r="T126" i="6"/>
  <c r="U145" i="6"/>
  <c r="W145" i="6" s="1"/>
  <c r="U155" i="6"/>
  <c r="W155" i="6" s="1"/>
  <c r="U160" i="6"/>
  <c r="W160" i="6" s="1"/>
  <c r="U165" i="6"/>
  <c r="W165" i="6" s="1"/>
  <c r="U170" i="6"/>
  <c r="W170" i="6" s="1"/>
  <c r="U199" i="6"/>
  <c r="W199" i="6" s="1"/>
  <c r="U209" i="6"/>
  <c r="W209" i="6" s="1"/>
  <c r="U214" i="6"/>
  <c r="W214" i="6" s="1"/>
  <c r="U219" i="6"/>
  <c r="W219" i="6" s="1"/>
  <c r="U224" i="6"/>
  <c r="W224" i="6" s="1"/>
  <c r="T243" i="6"/>
  <c r="T297" i="6"/>
  <c r="U382" i="6"/>
  <c r="W382" i="6" s="1"/>
  <c r="U387" i="6"/>
  <c r="W387" i="6" s="1"/>
  <c r="U392" i="6"/>
  <c r="W392" i="6" s="1"/>
  <c r="T413" i="6"/>
  <c r="U434" i="6"/>
  <c r="W434" i="6" s="1"/>
  <c r="U469" i="6"/>
  <c r="W469" i="6" s="1"/>
  <c r="U512" i="6"/>
  <c r="W512" i="6" s="1"/>
  <c r="U517" i="6"/>
  <c r="W517" i="6" s="1"/>
  <c r="U547" i="6"/>
  <c r="W547" i="6" s="1"/>
  <c r="U573" i="6"/>
  <c r="W573" i="6" s="1"/>
  <c r="U588" i="6"/>
  <c r="W588" i="6" s="1"/>
  <c r="U593" i="6"/>
  <c r="W593" i="6" s="1"/>
  <c r="U655" i="6"/>
  <c r="W655" i="6" s="1"/>
  <c r="U734" i="6"/>
  <c r="W734" i="6" s="1"/>
  <c r="U739" i="6"/>
  <c r="W739" i="6" s="1"/>
  <c r="U744" i="6"/>
  <c r="W744" i="6" s="1"/>
  <c r="U82" i="6"/>
  <c r="W82" i="6" s="1"/>
  <c r="U92" i="6"/>
  <c r="W92" i="6" s="1"/>
  <c r="T102" i="6"/>
  <c r="U253" i="6"/>
  <c r="W253" i="6" s="1"/>
  <c r="U263" i="6"/>
  <c r="W263" i="6" s="1"/>
  <c r="U268" i="6"/>
  <c r="W268" i="6" s="1"/>
  <c r="U273" i="6"/>
  <c r="W273" i="6" s="1"/>
  <c r="U278" i="6"/>
  <c r="W278" i="6" s="1"/>
  <c r="T345" i="6"/>
  <c r="T351" i="6"/>
  <c r="U362" i="6"/>
  <c r="W362" i="6" s="1"/>
  <c r="U378" i="6"/>
  <c r="W378" i="6" s="1"/>
  <c r="T424" i="6"/>
  <c r="U439" i="6"/>
  <c r="W439" i="6" s="1"/>
  <c r="U444" i="6"/>
  <c r="W444" i="6" s="1"/>
  <c r="T449" i="6"/>
  <c r="U479" i="6"/>
  <c r="W479" i="6" s="1"/>
  <c r="U528" i="6"/>
  <c r="W528" i="6" s="1"/>
  <c r="U533" i="6"/>
  <c r="W533" i="6" s="1"/>
  <c r="U543" i="6"/>
  <c r="W543" i="6" s="1"/>
  <c r="U583" i="6"/>
  <c r="W583" i="6" s="1"/>
  <c r="U667" i="6"/>
  <c r="W667" i="6" s="1"/>
  <c r="T740" i="6"/>
  <c r="T745" i="6"/>
  <c r="T766" i="6"/>
  <c r="T44" i="6"/>
  <c r="T48" i="6"/>
  <c r="T59" i="6"/>
  <c r="T69" i="6"/>
  <c r="T79" i="6"/>
  <c r="T103" i="6"/>
  <c r="T113" i="6"/>
  <c r="T123" i="6"/>
  <c r="T133" i="6"/>
  <c r="T142" i="6"/>
  <c r="U146" i="6"/>
  <c r="W146" i="6" s="1"/>
  <c r="T152" i="6"/>
  <c r="T156" i="6"/>
  <c r="U190" i="6"/>
  <c r="W190" i="6" s="1"/>
  <c r="T196" i="6"/>
  <c r="U200" i="6"/>
  <c r="W200" i="6" s="1"/>
  <c r="T206" i="6"/>
  <c r="T210" i="6"/>
  <c r="T230" i="6"/>
  <c r="U240" i="6"/>
  <c r="W240" i="6" s="1"/>
  <c r="U249" i="6"/>
  <c r="W249" i="6" s="1"/>
  <c r="U259" i="6"/>
  <c r="W259" i="6" s="1"/>
  <c r="U264" i="6"/>
  <c r="W264" i="6" s="1"/>
  <c r="T269" i="6"/>
  <c r="T274" i="6"/>
  <c r="T284" i="6"/>
  <c r="U294" i="6"/>
  <c r="W294" i="6" s="1"/>
  <c r="T304" i="6"/>
  <c r="T310" i="6"/>
  <c r="T316" i="6"/>
  <c r="T322" i="6"/>
  <c r="T328" i="6"/>
  <c r="T334" i="6"/>
  <c r="T340" i="6"/>
  <c r="T346" i="6"/>
  <c r="T352" i="6"/>
  <c r="U357" i="6"/>
  <c r="W357" i="6" s="1"/>
  <c r="T374" i="6"/>
  <c r="U398" i="6"/>
  <c r="W398" i="6" s="1"/>
  <c r="U403" i="6"/>
  <c r="W403" i="6" s="1"/>
  <c r="U409" i="6"/>
  <c r="W409" i="6" s="1"/>
  <c r="T419" i="6"/>
  <c r="T440" i="6"/>
  <c r="U445" i="6"/>
  <c r="W445" i="6" s="1"/>
  <c r="U455" i="6"/>
  <c r="W455" i="6" s="1"/>
  <c r="T460" i="6"/>
  <c r="T470" i="6"/>
  <c r="T480" i="6"/>
  <c r="U499" i="6"/>
  <c r="W499" i="6" s="1"/>
  <c r="U504" i="6"/>
  <c r="W504" i="6" s="1"/>
  <c r="T513" i="6"/>
  <c r="T524" i="6"/>
  <c r="T534" i="6"/>
  <c r="T544" i="6"/>
  <c r="U548" i="6"/>
  <c r="W548" i="6" s="1"/>
  <c r="U553" i="6"/>
  <c r="W553" i="6" s="1"/>
  <c r="T559" i="6"/>
  <c r="T623" i="6"/>
  <c r="U639" i="6"/>
  <c r="W639" i="6" s="1"/>
  <c r="T668" i="6"/>
  <c r="T685" i="6"/>
  <c r="T719" i="6"/>
  <c r="U750" i="6"/>
  <c r="W750" i="6" s="1"/>
  <c r="U760" i="6"/>
  <c r="W760" i="6" s="1"/>
  <c r="T771" i="6"/>
  <c r="U783" i="6"/>
  <c r="W783" i="6" s="1"/>
  <c r="U789" i="6"/>
  <c r="W789" i="6" s="1"/>
  <c r="U801" i="6"/>
  <c r="W801" i="6" s="1"/>
  <c r="U980" i="6"/>
  <c r="W980" i="6" s="1"/>
  <c r="U986" i="6"/>
  <c r="W986" i="6" s="1"/>
  <c r="U992" i="6"/>
  <c r="W992" i="6" s="1"/>
  <c r="U998" i="6"/>
  <c r="W998" i="6" s="1"/>
  <c r="T25" i="6"/>
  <c r="U39" i="6"/>
  <c r="W39" i="6" s="1"/>
  <c r="U44" i="6"/>
  <c r="W44" i="6" s="1"/>
  <c r="U60" i="6"/>
  <c r="W60" i="6" s="1"/>
  <c r="U69" i="6"/>
  <c r="W69" i="6" s="1"/>
  <c r="U79" i="6"/>
  <c r="W79" i="6" s="1"/>
  <c r="U84" i="6"/>
  <c r="W84" i="6" s="1"/>
  <c r="T89" i="6"/>
  <c r="T94" i="6"/>
  <c r="T104" i="6"/>
  <c r="U114" i="6"/>
  <c r="W114" i="6" s="1"/>
  <c r="U123" i="6"/>
  <c r="W123" i="6" s="1"/>
  <c r="U133" i="6"/>
  <c r="W133" i="6" s="1"/>
  <c r="U137" i="6"/>
  <c r="W137" i="6" s="1"/>
  <c r="U142" i="6"/>
  <c r="W142" i="6" s="1"/>
  <c r="U147" i="6"/>
  <c r="W147" i="6" s="1"/>
  <c r="U152" i="6"/>
  <c r="W152" i="6" s="1"/>
  <c r="U181" i="6"/>
  <c r="W181" i="6" s="1"/>
  <c r="U191" i="6"/>
  <c r="W191" i="6" s="1"/>
  <c r="U196" i="6"/>
  <c r="W196" i="6" s="1"/>
  <c r="U201" i="6"/>
  <c r="W201" i="6" s="1"/>
  <c r="U206" i="6"/>
  <c r="W206" i="6" s="1"/>
  <c r="T231" i="6"/>
  <c r="T241" i="6"/>
  <c r="T265" i="6"/>
  <c r="T275" i="6"/>
  <c r="T285" i="6"/>
  <c r="T295" i="6"/>
  <c r="T305" i="6"/>
  <c r="T311" i="6"/>
  <c r="T317" i="6"/>
  <c r="T323" i="6"/>
  <c r="T329" i="6"/>
  <c r="T335" i="6"/>
  <c r="T341" i="6"/>
  <c r="T353" i="6"/>
  <c r="T364" i="6"/>
  <c r="U369" i="6"/>
  <c r="W369" i="6" s="1"/>
  <c r="U374" i="6"/>
  <c r="W374" i="6" s="1"/>
  <c r="T426" i="6"/>
  <c r="U431" i="6"/>
  <c r="W431" i="6" s="1"/>
  <c r="U440" i="6"/>
  <c r="W440" i="6" s="1"/>
  <c r="T456" i="6"/>
  <c r="U480" i="6"/>
  <c r="W480" i="6" s="1"/>
  <c r="U495" i="6"/>
  <c r="W495" i="6" s="1"/>
  <c r="U509" i="6"/>
  <c r="W509" i="6" s="1"/>
  <c r="U524" i="6"/>
  <c r="W524" i="6" s="1"/>
  <c r="T535" i="6"/>
  <c r="U544" i="6"/>
  <c r="W544" i="6" s="1"/>
  <c r="T560" i="6"/>
  <c r="T570" i="6"/>
  <c r="T590" i="6"/>
  <c r="T607" i="6"/>
  <c r="U623" i="6"/>
  <c r="W623" i="6" s="1"/>
  <c r="T669" i="6"/>
  <c r="T703" i="6"/>
  <c r="U719" i="6"/>
  <c r="W719" i="6" s="1"/>
  <c r="U736" i="6"/>
  <c r="W736" i="6" s="1"/>
  <c r="T801" i="6"/>
  <c r="U819" i="6"/>
  <c r="W819" i="6" s="1"/>
  <c r="U825" i="6"/>
  <c r="W825" i="6" s="1"/>
  <c r="T138" i="6"/>
  <c r="U172" i="6"/>
  <c r="W172" i="6" s="1"/>
  <c r="U182" i="6"/>
  <c r="W182" i="6" s="1"/>
  <c r="T192" i="6"/>
  <c r="T270" i="6"/>
  <c r="U375" i="6"/>
  <c r="W375" i="6" s="1"/>
  <c r="U421" i="6"/>
  <c r="W421" i="6" s="1"/>
  <c r="U441" i="6"/>
  <c r="W441" i="6" s="1"/>
  <c r="T476" i="6"/>
  <c r="T530" i="6"/>
  <c r="U726" i="6"/>
  <c r="W726" i="6" s="1"/>
  <c r="U742" i="6"/>
  <c r="W742" i="6" s="1"/>
  <c r="U762" i="6"/>
  <c r="W762" i="6" s="1"/>
  <c r="U6" i="6"/>
  <c r="W6" i="6" s="1"/>
  <c r="U20" i="6"/>
  <c r="W20" i="6" s="1"/>
  <c r="T26" i="6"/>
  <c r="T30" i="6"/>
  <c r="T41" i="6"/>
  <c r="T51" i="6"/>
  <c r="U55" i="6"/>
  <c r="W55" i="6" s="1"/>
  <c r="U65" i="6"/>
  <c r="W65" i="6" s="1"/>
  <c r="U75" i="6"/>
  <c r="W75" i="6" s="1"/>
  <c r="U109" i="6"/>
  <c r="W109" i="6" s="1"/>
  <c r="U119" i="6"/>
  <c r="W119" i="6" s="1"/>
  <c r="U129" i="6"/>
  <c r="W129" i="6" s="1"/>
  <c r="T139" i="6"/>
  <c r="T149" i="6"/>
  <c r="T159" i="6"/>
  <c r="T169" i="6"/>
  <c r="T193" i="6"/>
  <c r="T203" i="6"/>
  <c r="T213" i="6"/>
  <c r="T223" i="6"/>
  <c r="T232" i="6"/>
  <c r="U236" i="6"/>
  <c r="W236" i="6" s="1"/>
  <c r="T242" i="6"/>
  <c r="T246" i="6"/>
  <c r="U280" i="6"/>
  <c r="W280" i="6" s="1"/>
  <c r="T286" i="6"/>
  <c r="U290" i="6"/>
  <c r="W290" i="6" s="1"/>
  <c r="T296" i="6"/>
  <c r="T300" i="6"/>
  <c r="T348" i="6"/>
  <c r="U370" i="6"/>
  <c r="W370" i="6" s="1"/>
  <c r="T376" i="6"/>
  <c r="U380" i="6"/>
  <c r="W380" i="6" s="1"/>
  <c r="U395" i="6"/>
  <c r="W395" i="6" s="1"/>
  <c r="T401" i="6"/>
  <c r="U405" i="6"/>
  <c r="W405" i="6" s="1"/>
  <c r="U422" i="6"/>
  <c r="W422" i="6" s="1"/>
  <c r="T427" i="6"/>
  <c r="U432" i="6"/>
  <c r="W432" i="6" s="1"/>
  <c r="U442" i="6"/>
  <c r="W442" i="6" s="1"/>
  <c r="U447" i="6"/>
  <c r="W447" i="6" s="1"/>
  <c r="T452" i="6"/>
  <c r="U457" i="6"/>
  <c r="W457" i="6" s="1"/>
  <c r="U462" i="6"/>
  <c r="W462" i="6" s="1"/>
  <c r="T467" i="6"/>
  <c r="T472" i="6"/>
  <c r="U496" i="6"/>
  <c r="W496" i="6" s="1"/>
  <c r="U510" i="6"/>
  <c r="W510" i="6" s="1"/>
  <c r="T515" i="6"/>
  <c r="U520" i="6"/>
  <c r="W520" i="6" s="1"/>
  <c r="U525" i="6"/>
  <c r="W525" i="6" s="1"/>
  <c r="T545" i="6"/>
  <c r="T551" i="6"/>
  <c r="U555" i="6"/>
  <c r="W555" i="6" s="1"/>
  <c r="T561" i="6"/>
  <c r="U566" i="6"/>
  <c r="W566" i="6" s="1"/>
  <c r="T603" i="6"/>
  <c r="U619" i="6"/>
  <c r="W619" i="6" s="1"/>
  <c r="T631" i="6"/>
  <c r="T659" i="6"/>
  <c r="T665" i="6"/>
  <c r="T676" i="6"/>
  <c r="T693" i="6"/>
  <c r="T699" i="6"/>
  <c r="T704" i="6"/>
  <c r="U715" i="6"/>
  <c r="W715" i="6" s="1"/>
  <c r="T721" i="6"/>
  <c r="T727" i="6"/>
  <c r="T738" i="6"/>
  <c r="T743" i="6"/>
  <c r="U774" i="6"/>
  <c r="W774" i="6" s="1"/>
  <c r="U780" i="6"/>
  <c r="W780" i="6" s="1"/>
  <c r="T90" i="6"/>
  <c r="U105" i="6"/>
  <c r="W105" i="6" s="1"/>
  <c r="U115" i="6"/>
  <c r="W115" i="6" s="1"/>
  <c r="U178" i="6"/>
  <c r="W178" i="6" s="1"/>
  <c r="U188" i="6"/>
  <c r="W188" i="6" s="1"/>
  <c r="T261" i="6"/>
  <c r="T354" i="6"/>
  <c r="U416" i="6"/>
  <c r="W416" i="6" s="1"/>
  <c r="T437" i="6"/>
  <c r="T491" i="6"/>
  <c r="T506" i="6"/>
  <c r="T536" i="6"/>
  <c r="U541" i="6"/>
  <c r="W541" i="6" s="1"/>
  <c r="T581" i="6"/>
  <c r="U687" i="6"/>
  <c r="W687" i="6" s="1"/>
  <c r="T7" i="6"/>
  <c r="U21" i="6"/>
  <c r="W21" i="6" s="1"/>
  <c r="U26" i="6"/>
  <c r="W26" i="6" s="1"/>
  <c r="U42" i="6"/>
  <c r="W42" i="6" s="1"/>
  <c r="U51" i="6"/>
  <c r="W51" i="6" s="1"/>
  <c r="U56" i="6"/>
  <c r="W56" i="6" s="1"/>
  <c r="T62" i="6"/>
  <c r="T66" i="6"/>
  <c r="U100" i="6"/>
  <c r="W100" i="6" s="1"/>
  <c r="T106" i="6"/>
  <c r="U110" i="6"/>
  <c r="W110" i="6" s="1"/>
  <c r="T116" i="6"/>
  <c r="T120" i="6"/>
  <c r="T140" i="6"/>
  <c r="U150" i="6"/>
  <c r="W150" i="6" s="1"/>
  <c r="U159" i="6"/>
  <c r="W159" i="6" s="1"/>
  <c r="U169" i="6"/>
  <c r="W169" i="6" s="1"/>
  <c r="U174" i="6"/>
  <c r="W174" i="6" s="1"/>
  <c r="T179" i="6"/>
  <c r="T184" i="6"/>
  <c r="T194" i="6"/>
  <c r="U204" i="6"/>
  <c r="W204" i="6" s="1"/>
  <c r="U213" i="6"/>
  <c r="W213" i="6" s="1"/>
  <c r="U223" i="6"/>
  <c r="W223" i="6" s="1"/>
  <c r="U227" i="6"/>
  <c r="W227" i="6" s="1"/>
  <c r="U232" i="6"/>
  <c r="W232" i="6" s="1"/>
  <c r="U237" i="6"/>
  <c r="W237" i="6" s="1"/>
  <c r="U242" i="6"/>
  <c r="W242" i="6" s="1"/>
  <c r="U271" i="6"/>
  <c r="W271" i="6" s="1"/>
  <c r="U281" i="6"/>
  <c r="W281" i="6" s="1"/>
  <c r="U286" i="6"/>
  <c r="W286" i="6" s="1"/>
  <c r="U291" i="6"/>
  <c r="W291" i="6" s="1"/>
  <c r="U296" i="6"/>
  <c r="W296" i="6" s="1"/>
  <c r="T361" i="6"/>
  <c r="U366" i="6"/>
  <c r="W366" i="6" s="1"/>
  <c r="T377" i="6"/>
  <c r="U381" i="6"/>
  <c r="W381" i="6" s="1"/>
  <c r="U401" i="6"/>
  <c r="W401" i="6" s="1"/>
  <c r="T406" i="6"/>
  <c r="T417" i="6"/>
  <c r="U427" i="6"/>
  <c r="W427" i="6" s="1"/>
  <c r="U433" i="6"/>
  <c r="W433" i="6" s="1"/>
  <c r="U443" i="6"/>
  <c r="W443" i="6" s="1"/>
  <c r="U452" i="6"/>
  <c r="W452" i="6" s="1"/>
  <c r="U473" i="6"/>
  <c r="W473" i="6" s="1"/>
  <c r="U477" i="6"/>
  <c r="W477" i="6" s="1"/>
  <c r="U483" i="6"/>
  <c r="W483" i="6" s="1"/>
  <c r="U521" i="6"/>
  <c r="W521" i="6" s="1"/>
  <c r="T542" i="6"/>
  <c r="T552" i="6"/>
  <c r="U556" i="6"/>
  <c r="W556" i="6" s="1"/>
  <c r="U561" i="6"/>
  <c r="W561" i="6" s="1"/>
  <c r="U603" i="6"/>
  <c r="W603" i="6" s="1"/>
  <c r="T615" i="6"/>
  <c r="T643" i="6"/>
  <c r="T649" i="6"/>
  <c r="T660" i="6"/>
  <c r="T677" i="6"/>
  <c r="T683" i="6"/>
  <c r="T688" i="6"/>
  <c r="U699" i="6"/>
  <c r="W699" i="6" s="1"/>
  <c r="T705" i="6"/>
  <c r="T711" i="6"/>
  <c r="U727" i="6"/>
  <c r="W727" i="6" s="1"/>
  <c r="U738" i="6"/>
  <c r="W738" i="6" s="1"/>
  <c r="U743" i="6"/>
  <c r="W743" i="6" s="1"/>
  <c r="U753" i="6"/>
  <c r="W753" i="6" s="1"/>
  <c r="T759" i="6"/>
  <c r="T769" i="6"/>
  <c r="T780" i="6"/>
  <c r="T798" i="6"/>
  <c r="U876" i="6"/>
  <c r="W876" i="6" s="1"/>
  <c r="T876" i="6"/>
  <c r="U924" i="6"/>
  <c r="W924" i="6" s="1"/>
  <c r="T924" i="6"/>
  <c r="U966" i="6"/>
  <c r="W966" i="6" s="1"/>
  <c r="T966" i="6"/>
  <c r="T6" i="6"/>
  <c r="T10" i="6"/>
  <c r="U13" i="6"/>
  <c r="W13" i="6" s="1"/>
  <c r="T24" i="6"/>
  <c r="T28" i="6"/>
  <c r="U31" i="6"/>
  <c r="W31" i="6" s="1"/>
  <c r="T42" i="6"/>
  <c r="T46" i="6"/>
  <c r="U49" i="6"/>
  <c r="W49" i="6" s="1"/>
  <c r="T60" i="6"/>
  <c r="T64" i="6"/>
  <c r="U67" i="6"/>
  <c r="W67" i="6" s="1"/>
  <c r="T78" i="6"/>
  <c r="T82" i="6"/>
  <c r="U85" i="6"/>
  <c r="W85" i="6" s="1"/>
  <c r="T96" i="6"/>
  <c r="T100" i="6"/>
  <c r="U103" i="6"/>
  <c r="W103" i="6" s="1"/>
  <c r="T114" i="6"/>
  <c r="T118" i="6"/>
  <c r="U121" i="6"/>
  <c r="W121" i="6" s="1"/>
  <c r="T132" i="6"/>
  <c r="T136" i="6"/>
  <c r="U139" i="6"/>
  <c r="W139" i="6" s="1"/>
  <c r="T150" i="6"/>
  <c r="T154" i="6"/>
  <c r="U157" i="6"/>
  <c r="W157" i="6" s="1"/>
  <c r="T168" i="6"/>
  <c r="T172" i="6"/>
  <c r="U175" i="6"/>
  <c r="W175" i="6" s="1"/>
  <c r="T186" i="6"/>
  <c r="T190" i="6"/>
  <c r="U193" i="6"/>
  <c r="W193" i="6" s="1"/>
  <c r="T204" i="6"/>
  <c r="T208" i="6"/>
  <c r="U211" i="6"/>
  <c r="W211" i="6" s="1"/>
  <c r="T222" i="6"/>
  <c r="T226" i="6"/>
  <c r="U229" i="6"/>
  <c r="W229" i="6" s="1"/>
  <c r="T240" i="6"/>
  <c r="T244" i="6"/>
  <c r="U247" i="6"/>
  <c r="W247" i="6" s="1"/>
  <c r="T258" i="6"/>
  <c r="T262" i="6"/>
  <c r="U265" i="6"/>
  <c r="W265" i="6" s="1"/>
  <c r="T276" i="6"/>
  <c r="T280" i="6"/>
  <c r="U283" i="6"/>
  <c r="W283" i="6" s="1"/>
  <c r="T294" i="6"/>
  <c r="T298" i="6"/>
  <c r="U301" i="6"/>
  <c r="W301" i="6" s="1"/>
  <c r="U305" i="6"/>
  <c r="W305" i="6" s="1"/>
  <c r="T309" i="6"/>
  <c r="U313" i="6"/>
  <c r="W313" i="6" s="1"/>
  <c r="U317" i="6"/>
  <c r="W317" i="6" s="1"/>
  <c r="T321" i="6"/>
  <c r="U325" i="6"/>
  <c r="W325" i="6" s="1"/>
  <c r="U329" i="6"/>
  <c r="W329" i="6" s="1"/>
  <c r="T333" i="6"/>
  <c r="U337" i="6"/>
  <c r="W337" i="6" s="1"/>
  <c r="U341" i="6"/>
  <c r="W341" i="6" s="1"/>
  <c r="U349" i="6"/>
  <c r="W349" i="6" s="1"/>
  <c r="U353" i="6"/>
  <c r="W353" i="6" s="1"/>
  <c r="T357" i="6"/>
  <c r="U361" i="6"/>
  <c r="W361" i="6" s="1"/>
  <c r="U365" i="6"/>
  <c r="W365" i="6" s="1"/>
  <c r="T369" i="6"/>
  <c r="U373" i="6"/>
  <c r="W373" i="6" s="1"/>
  <c r="T381" i="6"/>
  <c r="U385" i="6"/>
  <c r="W385" i="6" s="1"/>
  <c r="T438" i="6"/>
  <c r="U438" i="6"/>
  <c r="W438" i="6" s="1"/>
  <c r="U448" i="6"/>
  <c r="W448" i="6" s="1"/>
  <c r="T448" i="6"/>
  <c r="U539" i="6"/>
  <c r="W539" i="6" s="1"/>
  <c r="T539" i="6"/>
  <c r="U587" i="6"/>
  <c r="W587" i="6" s="1"/>
  <c r="U723" i="6"/>
  <c r="W723" i="6" s="1"/>
  <c r="U794" i="6"/>
  <c r="W794" i="6" s="1"/>
  <c r="T794" i="6"/>
  <c r="U800" i="6"/>
  <c r="W800" i="6" s="1"/>
  <c r="T800" i="6"/>
  <c r="U829" i="6"/>
  <c r="W829" i="6" s="1"/>
  <c r="T829" i="6"/>
  <c r="U858" i="6"/>
  <c r="W858" i="6" s="1"/>
  <c r="T858" i="6"/>
  <c r="U942" i="6"/>
  <c r="W942" i="6" s="1"/>
  <c r="T942" i="6"/>
  <c r="U17" i="6"/>
  <c r="W17" i="6" s="1"/>
  <c r="U71" i="6"/>
  <c r="W71" i="6" s="1"/>
  <c r="U89" i="6"/>
  <c r="W89" i="6" s="1"/>
  <c r="U107" i="6"/>
  <c r="W107" i="6" s="1"/>
  <c r="U125" i="6"/>
  <c r="W125" i="6" s="1"/>
  <c r="U143" i="6"/>
  <c r="W143" i="6" s="1"/>
  <c r="U161" i="6"/>
  <c r="W161" i="6" s="1"/>
  <c r="U179" i="6"/>
  <c r="W179" i="6" s="1"/>
  <c r="U197" i="6"/>
  <c r="W197" i="6" s="1"/>
  <c r="U215" i="6"/>
  <c r="W215" i="6" s="1"/>
  <c r="U233" i="6"/>
  <c r="W233" i="6" s="1"/>
  <c r="U251" i="6"/>
  <c r="W251" i="6" s="1"/>
  <c r="U269" i="6"/>
  <c r="W269" i="6" s="1"/>
  <c r="U287" i="6"/>
  <c r="W287" i="6" s="1"/>
  <c r="U394" i="6"/>
  <c r="W394" i="6" s="1"/>
  <c r="U408" i="6"/>
  <c r="W408" i="6" s="1"/>
  <c r="T418" i="6"/>
  <c r="U428" i="6"/>
  <c r="W428" i="6" s="1"/>
  <c r="T428" i="6"/>
  <c r="U501" i="6"/>
  <c r="W501" i="6" s="1"/>
  <c r="T501" i="6"/>
  <c r="T563" i="6"/>
  <c r="U707" i="6"/>
  <c r="W707" i="6" s="1"/>
  <c r="U402" i="6"/>
  <c r="W402" i="6" s="1"/>
  <c r="T402" i="6"/>
  <c r="U870" i="6"/>
  <c r="W870" i="6" s="1"/>
  <c r="T870" i="6"/>
  <c r="U906" i="6"/>
  <c r="W906" i="6" s="1"/>
  <c r="T906" i="6"/>
  <c r="U954" i="6"/>
  <c r="W954" i="6" s="1"/>
  <c r="T954" i="6"/>
  <c r="T3" i="6"/>
  <c r="T21" i="6"/>
  <c r="T39" i="6"/>
  <c r="T57" i="6"/>
  <c r="T75" i="6"/>
  <c r="T93" i="6"/>
  <c r="T111" i="6"/>
  <c r="T129" i="6"/>
  <c r="T147" i="6"/>
  <c r="T165" i="6"/>
  <c r="T183" i="6"/>
  <c r="T201" i="6"/>
  <c r="T219" i="6"/>
  <c r="T237" i="6"/>
  <c r="T255" i="6"/>
  <c r="T273" i="6"/>
  <c r="T291" i="6"/>
  <c r="U390" i="6"/>
  <c r="W390" i="6" s="1"/>
  <c r="T390" i="6"/>
  <c r="U399" i="6"/>
  <c r="W399" i="6" s="1"/>
  <c r="T399" i="6"/>
  <c r="T497" i="6"/>
  <c r="U516" i="6"/>
  <c r="W516" i="6" s="1"/>
  <c r="T516" i="6"/>
  <c r="U535" i="6"/>
  <c r="W535" i="6" s="1"/>
  <c r="U559" i="6"/>
  <c r="W559" i="6" s="1"/>
  <c r="T648" i="6"/>
  <c r="U648" i="6"/>
  <c r="W648" i="6" s="1"/>
  <c r="U691" i="6"/>
  <c r="W691" i="6" s="1"/>
  <c r="U864" i="6"/>
  <c r="W864" i="6" s="1"/>
  <c r="T864" i="6"/>
  <c r="U918" i="6"/>
  <c r="W918" i="6" s="1"/>
  <c r="T918" i="6"/>
  <c r="U972" i="6"/>
  <c r="W972" i="6" s="1"/>
  <c r="T972" i="6"/>
  <c r="U35" i="6"/>
  <c r="W35" i="6" s="1"/>
  <c r="U53" i="6"/>
  <c r="W53" i="6" s="1"/>
  <c r="T11" i="6"/>
  <c r="U14" i="6"/>
  <c r="W14" i="6" s="1"/>
  <c r="T29" i="6"/>
  <c r="U32" i="6"/>
  <c r="W32" i="6" s="1"/>
  <c r="T47" i="6"/>
  <c r="U50" i="6"/>
  <c r="W50" i="6" s="1"/>
  <c r="T65" i="6"/>
  <c r="U68" i="6"/>
  <c r="W68" i="6" s="1"/>
  <c r="T83" i="6"/>
  <c r="U86" i="6"/>
  <c r="W86" i="6" s="1"/>
  <c r="T101" i="6"/>
  <c r="U104" i="6"/>
  <c r="W104" i="6" s="1"/>
  <c r="T119" i="6"/>
  <c r="U122" i="6"/>
  <c r="W122" i="6" s="1"/>
  <c r="T137" i="6"/>
  <c r="U140" i="6"/>
  <c r="W140" i="6" s="1"/>
  <c r="T155" i="6"/>
  <c r="U158" i="6"/>
  <c r="W158" i="6" s="1"/>
  <c r="T173" i="6"/>
  <c r="U176" i="6"/>
  <c r="W176" i="6" s="1"/>
  <c r="T191" i="6"/>
  <c r="U194" i="6"/>
  <c r="W194" i="6" s="1"/>
  <c r="T209" i="6"/>
  <c r="U212" i="6"/>
  <c r="W212" i="6" s="1"/>
  <c r="T227" i="6"/>
  <c r="U230" i="6"/>
  <c r="W230" i="6" s="1"/>
  <c r="T245" i="6"/>
  <c r="U248" i="6"/>
  <c r="W248" i="6" s="1"/>
  <c r="T263" i="6"/>
  <c r="U266" i="6"/>
  <c r="W266" i="6" s="1"/>
  <c r="T281" i="6"/>
  <c r="U284" i="6"/>
  <c r="W284" i="6" s="1"/>
  <c r="T299" i="6"/>
  <c r="U302" i="6"/>
  <c r="W302" i="6" s="1"/>
  <c r="T306" i="6"/>
  <c r="U310" i="6"/>
  <c r="W310" i="6" s="1"/>
  <c r="U314" i="6"/>
  <c r="W314" i="6" s="1"/>
  <c r="T318" i="6"/>
  <c r="U322" i="6"/>
  <c r="W322" i="6" s="1"/>
  <c r="U326" i="6"/>
  <c r="W326" i="6" s="1"/>
  <c r="T330" i="6"/>
  <c r="U334" i="6"/>
  <c r="W334" i="6" s="1"/>
  <c r="U338" i="6"/>
  <c r="W338" i="6" s="1"/>
  <c r="T342" i="6"/>
  <c r="U346" i="6"/>
  <c r="W346" i="6" s="1"/>
  <c r="U350" i="6"/>
  <c r="W350" i="6" s="1"/>
  <c r="U358" i="6"/>
  <c r="W358" i="6" s="1"/>
  <c r="U487" i="6"/>
  <c r="W487" i="6" s="1"/>
  <c r="T487" i="6"/>
  <c r="T531" i="6"/>
  <c r="U531" i="6"/>
  <c r="W531" i="6" s="1"/>
  <c r="T632" i="6"/>
  <c r="U632" i="6"/>
  <c r="W632" i="6" s="1"/>
  <c r="U675" i="6"/>
  <c r="W675" i="6" s="1"/>
  <c r="U882" i="6"/>
  <c r="W882" i="6" s="1"/>
  <c r="T882" i="6"/>
  <c r="U930" i="6"/>
  <c r="W930" i="6" s="1"/>
  <c r="T930" i="6"/>
  <c r="U960" i="6"/>
  <c r="W960" i="6" s="1"/>
  <c r="T960" i="6"/>
  <c r="U339" i="6"/>
  <c r="W339" i="6" s="1"/>
  <c r="T343" i="6"/>
  <c r="T347" i="6"/>
  <c r="U351" i="6"/>
  <c r="W351" i="6" s="1"/>
  <c r="T355" i="6"/>
  <c r="T359" i="6"/>
  <c r="T371" i="6"/>
  <c r="T420" i="6"/>
  <c r="U420" i="6"/>
  <c r="W420" i="6" s="1"/>
  <c r="U425" i="6"/>
  <c r="W425" i="6" s="1"/>
  <c r="T425" i="6"/>
  <c r="U430" i="6"/>
  <c r="W430" i="6" s="1"/>
  <c r="T430" i="6"/>
  <c r="U498" i="6"/>
  <c r="W498" i="6" s="1"/>
  <c r="T498" i="6"/>
  <c r="U579" i="6"/>
  <c r="W579" i="6" s="1"/>
  <c r="T616" i="6"/>
  <c r="U616" i="6"/>
  <c r="W616" i="6" s="1"/>
  <c r="U659" i="6"/>
  <c r="W659" i="6" s="1"/>
  <c r="U888" i="6"/>
  <c r="W888" i="6" s="1"/>
  <c r="T888" i="6"/>
  <c r="U936" i="6"/>
  <c r="W936" i="6" s="1"/>
  <c r="T936" i="6"/>
  <c r="U996" i="6"/>
  <c r="W996" i="6" s="1"/>
  <c r="T996" i="6"/>
  <c r="U391" i="6"/>
  <c r="W391" i="6" s="1"/>
  <c r="U400" i="6"/>
  <c r="W400" i="6" s="1"/>
  <c r="U410" i="6"/>
  <c r="W410" i="6" s="1"/>
  <c r="T410" i="6"/>
  <c r="U415" i="6"/>
  <c r="W415" i="6" s="1"/>
  <c r="T415" i="6"/>
  <c r="T454" i="6"/>
  <c r="U464" i="6"/>
  <c r="W464" i="6" s="1"/>
  <c r="T464" i="6"/>
  <c r="T474" i="6"/>
  <c r="U474" i="6"/>
  <c r="W474" i="6" s="1"/>
  <c r="U484" i="6"/>
  <c r="W484" i="6" s="1"/>
  <c r="T484" i="6"/>
  <c r="T600" i="6"/>
  <c r="U600" i="6"/>
  <c r="W600" i="6" s="1"/>
  <c r="T633" i="6"/>
  <c r="U633" i="6"/>
  <c r="W633" i="6" s="1"/>
  <c r="U643" i="6"/>
  <c r="W643" i="6" s="1"/>
  <c r="U840" i="6"/>
  <c r="W840" i="6" s="1"/>
  <c r="T840" i="6"/>
  <c r="U900" i="6"/>
  <c r="W900" i="6" s="1"/>
  <c r="T900" i="6"/>
  <c r="U978" i="6"/>
  <c r="W978" i="6" s="1"/>
  <c r="T978" i="6"/>
  <c r="U4" i="6"/>
  <c r="W4" i="6" s="1"/>
  <c r="T19" i="6"/>
  <c r="U22" i="6"/>
  <c r="W22" i="6" s="1"/>
  <c r="T37" i="6"/>
  <c r="U40" i="6"/>
  <c r="W40" i="6" s="1"/>
  <c r="T55" i="6"/>
  <c r="U58" i="6"/>
  <c r="W58" i="6" s="1"/>
  <c r="T73" i="6"/>
  <c r="U76" i="6"/>
  <c r="W76" i="6" s="1"/>
  <c r="T91" i="6"/>
  <c r="U94" i="6"/>
  <c r="W94" i="6" s="1"/>
  <c r="T109" i="6"/>
  <c r="U112" i="6"/>
  <c r="W112" i="6" s="1"/>
  <c r="T127" i="6"/>
  <c r="U130" i="6"/>
  <c r="W130" i="6" s="1"/>
  <c r="T145" i="6"/>
  <c r="U148" i="6"/>
  <c r="W148" i="6" s="1"/>
  <c r="T163" i="6"/>
  <c r="U166" i="6"/>
  <c r="W166" i="6" s="1"/>
  <c r="T181" i="6"/>
  <c r="U184" i="6"/>
  <c r="W184" i="6" s="1"/>
  <c r="T199" i="6"/>
  <c r="U202" i="6"/>
  <c r="W202" i="6" s="1"/>
  <c r="T217" i="6"/>
  <c r="U220" i="6"/>
  <c r="W220" i="6" s="1"/>
  <c r="T235" i="6"/>
  <c r="U238" i="6"/>
  <c r="W238" i="6" s="1"/>
  <c r="T253" i="6"/>
  <c r="U256" i="6"/>
  <c r="W256" i="6" s="1"/>
  <c r="T271" i="6"/>
  <c r="U274" i="6"/>
  <c r="W274" i="6" s="1"/>
  <c r="T289" i="6"/>
  <c r="U292" i="6"/>
  <c r="W292" i="6" s="1"/>
  <c r="T303" i="6"/>
  <c r="U307" i="6"/>
  <c r="W307" i="6" s="1"/>
  <c r="U311" i="6"/>
  <c r="W311" i="6" s="1"/>
  <c r="T315" i="6"/>
  <c r="U319" i="6"/>
  <c r="W319" i="6" s="1"/>
  <c r="U323" i="6"/>
  <c r="W323" i="6" s="1"/>
  <c r="T327" i="6"/>
  <c r="U331" i="6"/>
  <c r="W331" i="6" s="1"/>
  <c r="U335" i="6"/>
  <c r="W335" i="6" s="1"/>
  <c r="T339" i="6"/>
  <c r="U343" i="6"/>
  <c r="W343" i="6" s="1"/>
  <c r="U347" i="6"/>
  <c r="W347" i="6" s="1"/>
  <c r="U355" i="6"/>
  <c r="W355" i="6" s="1"/>
  <c r="U359" i="6"/>
  <c r="W359" i="6" s="1"/>
  <c r="T363" i="6"/>
  <c r="U367" i="6"/>
  <c r="W367" i="6" s="1"/>
  <c r="U371" i="6"/>
  <c r="W371" i="6" s="1"/>
  <c r="T375" i="6"/>
  <c r="U379" i="6"/>
  <c r="W379" i="6" s="1"/>
  <c r="T387" i="6"/>
  <c r="U396" i="6"/>
  <c r="W396" i="6" s="1"/>
  <c r="T396" i="6"/>
  <c r="U411" i="6"/>
  <c r="W411" i="6" s="1"/>
  <c r="T421" i="6"/>
  <c r="U551" i="6"/>
  <c r="W551" i="6" s="1"/>
  <c r="U575" i="6"/>
  <c r="W575" i="6" s="1"/>
  <c r="T575" i="6"/>
  <c r="T617" i="6"/>
  <c r="U617" i="6"/>
  <c r="W617" i="6" s="1"/>
  <c r="U627" i="6"/>
  <c r="W627" i="6" s="1"/>
  <c r="U852" i="6"/>
  <c r="W852" i="6" s="1"/>
  <c r="T852" i="6"/>
  <c r="U948" i="6"/>
  <c r="W948" i="6" s="1"/>
  <c r="T948" i="6"/>
  <c r="T527" i="6"/>
  <c r="T601" i="6"/>
  <c r="U601" i="6"/>
  <c r="W601" i="6" s="1"/>
  <c r="U611" i="6"/>
  <c r="W611" i="6" s="1"/>
  <c r="U846" i="6"/>
  <c r="W846" i="6" s="1"/>
  <c r="T846" i="6"/>
  <c r="U912" i="6"/>
  <c r="W912" i="6" s="1"/>
  <c r="T912" i="6"/>
  <c r="U990" i="6"/>
  <c r="W990" i="6" s="1"/>
  <c r="T990" i="6"/>
  <c r="U412" i="6"/>
  <c r="W412" i="6" s="1"/>
  <c r="T412" i="6"/>
  <c r="T431" i="6"/>
  <c r="U461" i="6"/>
  <c r="W461" i="6" s="1"/>
  <c r="T461" i="6"/>
  <c r="U470" i="6"/>
  <c r="W470" i="6" s="1"/>
  <c r="U523" i="6"/>
  <c r="W523" i="6" s="1"/>
  <c r="U571" i="6"/>
  <c r="W571" i="6" s="1"/>
  <c r="U595" i="6"/>
  <c r="W595" i="6" s="1"/>
  <c r="U393" i="6"/>
  <c r="W393" i="6" s="1"/>
  <c r="T393" i="6"/>
  <c r="U894" i="6"/>
  <c r="W894" i="6" s="1"/>
  <c r="T894" i="6"/>
  <c r="U984" i="6"/>
  <c r="W984" i="6" s="1"/>
  <c r="T984" i="6"/>
  <c r="T2" i="6"/>
  <c r="U5" i="6"/>
  <c r="W5" i="6" s="1"/>
  <c r="T20" i="6"/>
  <c r="U23" i="6"/>
  <c r="W23" i="6" s="1"/>
  <c r="T38" i="6"/>
  <c r="U41" i="6"/>
  <c r="W41" i="6" s="1"/>
  <c r="T56" i="6"/>
  <c r="U59" i="6"/>
  <c r="W59" i="6" s="1"/>
  <c r="T74" i="6"/>
  <c r="U77" i="6"/>
  <c r="W77" i="6" s="1"/>
  <c r="T92" i="6"/>
  <c r="U95" i="6"/>
  <c r="W95" i="6" s="1"/>
  <c r="T110" i="6"/>
  <c r="U113" i="6"/>
  <c r="W113" i="6" s="1"/>
  <c r="T128" i="6"/>
  <c r="U131" i="6"/>
  <c r="W131" i="6" s="1"/>
  <c r="T146" i="6"/>
  <c r="U149" i="6"/>
  <c r="W149" i="6" s="1"/>
  <c r="T164" i="6"/>
  <c r="U167" i="6"/>
  <c r="W167" i="6" s="1"/>
  <c r="T182" i="6"/>
  <c r="U185" i="6"/>
  <c r="W185" i="6" s="1"/>
  <c r="T200" i="6"/>
  <c r="U203" i="6"/>
  <c r="W203" i="6" s="1"/>
  <c r="T218" i="6"/>
  <c r="U221" i="6"/>
  <c r="W221" i="6" s="1"/>
  <c r="T236" i="6"/>
  <c r="U239" i="6"/>
  <c r="W239" i="6" s="1"/>
  <c r="T254" i="6"/>
  <c r="U257" i="6"/>
  <c r="W257" i="6" s="1"/>
  <c r="T272" i="6"/>
  <c r="U275" i="6"/>
  <c r="W275" i="6" s="1"/>
  <c r="T290" i="6"/>
  <c r="U293" i="6"/>
  <c r="W293" i="6" s="1"/>
  <c r="U304" i="6"/>
  <c r="W304" i="6" s="1"/>
  <c r="U308" i="6"/>
  <c r="W308" i="6" s="1"/>
  <c r="T312" i="6"/>
  <c r="U316" i="6"/>
  <c r="W316" i="6" s="1"/>
  <c r="U320" i="6"/>
  <c r="W320" i="6" s="1"/>
  <c r="T324" i="6"/>
  <c r="U328" i="6"/>
  <c r="W328" i="6" s="1"/>
  <c r="U332" i="6"/>
  <c r="W332" i="6" s="1"/>
  <c r="T336" i="6"/>
  <c r="U340" i="6"/>
  <c r="W340" i="6" s="1"/>
  <c r="U344" i="6"/>
  <c r="W344" i="6" s="1"/>
  <c r="U352" i="6"/>
  <c r="W352" i="6" s="1"/>
  <c r="U356" i="6"/>
  <c r="W356" i="6" s="1"/>
  <c r="T360" i="6"/>
  <c r="U364" i="6"/>
  <c r="W364" i="6" s="1"/>
  <c r="U368" i="6"/>
  <c r="W368" i="6" s="1"/>
  <c r="T372" i="6"/>
  <c r="U376" i="6"/>
  <c r="W376" i="6" s="1"/>
  <c r="T384" i="6"/>
  <c r="U388" i="6"/>
  <c r="W388" i="6" s="1"/>
  <c r="U397" i="6"/>
  <c r="W397" i="6" s="1"/>
  <c r="U407" i="6"/>
  <c r="W407" i="6" s="1"/>
  <c r="T407" i="6"/>
  <c r="U451" i="6"/>
  <c r="W451" i="6" s="1"/>
  <c r="T451" i="6"/>
  <c r="T567" i="6"/>
  <c r="U567" i="6"/>
  <c r="W567" i="6" s="1"/>
  <c r="T405" i="6"/>
  <c r="T441" i="6"/>
  <c r="T477" i="6"/>
  <c r="T494" i="6"/>
  <c r="T512" i="6"/>
  <c r="T606" i="6"/>
  <c r="U606" i="6"/>
  <c r="W606" i="6" s="1"/>
  <c r="U622" i="6"/>
  <c r="W622" i="6" s="1"/>
  <c r="U638" i="6"/>
  <c r="W638" i="6" s="1"/>
  <c r="U654" i="6"/>
  <c r="W654" i="6" s="1"/>
  <c r="U670" i="6"/>
  <c r="W670" i="6" s="1"/>
  <c r="U686" i="6"/>
  <c r="W686" i="6" s="1"/>
  <c r="U702" i="6"/>
  <c r="W702" i="6" s="1"/>
  <c r="U718" i="6"/>
  <c r="W718" i="6" s="1"/>
  <c r="T596" i="6"/>
  <c r="U596" i="6"/>
  <c r="W596" i="6" s="1"/>
  <c r="T612" i="6"/>
  <c r="U612" i="6"/>
  <c r="W612" i="6" s="1"/>
  <c r="T628" i="6"/>
  <c r="U628" i="6"/>
  <c r="W628" i="6" s="1"/>
  <c r="T644" i="6"/>
  <c r="U644" i="6"/>
  <c r="W644" i="6" s="1"/>
  <c r="T735" i="6"/>
  <c r="U735" i="6"/>
  <c r="W735" i="6" s="1"/>
  <c r="U777" i="6"/>
  <c r="W777" i="6" s="1"/>
  <c r="T777" i="6"/>
  <c r="T432" i="6"/>
  <c r="T468" i="6"/>
  <c r="T520" i="6"/>
  <c r="T532" i="6"/>
  <c r="U532" i="6"/>
  <c r="W532" i="6" s="1"/>
  <c r="T540" i="6"/>
  <c r="U540" i="6"/>
  <c r="W540" i="6" s="1"/>
  <c r="T556" i="6"/>
  <c r="T568" i="6"/>
  <c r="U568" i="6"/>
  <c r="W568" i="6" s="1"/>
  <c r="T576" i="6"/>
  <c r="U576" i="6"/>
  <c r="W576" i="6" s="1"/>
  <c r="T592" i="6"/>
  <c r="T602" i="6"/>
  <c r="U602" i="6"/>
  <c r="W602" i="6" s="1"/>
  <c r="U618" i="6"/>
  <c r="W618" i="6" s="1"/>
  <c r="U634" i="6"/>
  <c r="W634" i="6" s="1"/>
  <c r="U650" i="6"/>
  <c r="W650" i="6" s="1"/>
  <c r="U666" i="6"/>
  <c r="W666" i="6" s="1"/>
  <c r="U682" i="6"/>
  <c r="W682" i="6" s="1"/>
  <c r="U698" i="6"/>
  <c r="W698" i="6" s="1"/>
  <c r="U714" i="6"/>
  <c r="W714" i="6" s="1"/>
  <c r="U795" i="6"/>
  <c r="W795" i="6" s="1"/>
  <c r="T795" i="6"/>
  <c r="T409" i="6"/>
  <c r="T422" i="6"/>
  <c r="U435" i="6"/>
  <c r="W435" i="6" s="1"/>
  <c r="T445" i="6"/>
  <c r="T458" i="6"/>
  <c r="U471" i="6"/>
  <c r="W471" i="6" s="1"/>
  <c r="T481" i="6"/>
  <c r="T502" i="6"/>
  <c r="U502" i="6"/>
  <c r="W502" i="6" s="1"/>
  <c r="T597" i="6"/>
  <c r="U597" i="6"/>
  <c r="W597" i="6" s="1"/>
  <c r="T613" i="6"/>
  <c r="U613" i="6"/>
  <c r="W613" i="6" s="1"/>
  <c r="T629" i="6"/>
  <c r="U629" i="6"/>
  <c r="W629" i="6" s="1"/>
  <c r="U772" i="6"/>
  <c r="W772" i="6" s="1"/>
  <c r="T772" i="6"/>
  <c r="T548" i="6"/>
  <c r="T584" i="6"/>
  <c r="T608" i="6"/>
  <c r="U608" i="6"/>
  <c r="W608" i="6" s="1"/>
  <c r="T624" i="6"/>
  <c r="U624" i="6"/>
  <c r="W624" i="6" s="1"/>
  <c r="T640" i="6"/>
  <c r="U640" i="6"/>
  <c r="W640" i="6" s="1"/>
  <c r="T731" i="6"/>
  <c r="U731" i="6"/>
  <c r="W731" i="6" s="1"/>
  <c r="T423" i="6"/>
  <c r="U429" i="6"/>
  <c r="W429" i="6" s="1"/>
  <c r="T459" i="6"/>
  <c r="U465" i="6"/>
  <c r="W465" i="6" s="1"/>
  <c r="U492" i="6"/>
  <c r="W492" i="6" s="1"/>
  <c r="T598" i="6"/>
  <c r="U598" i="6"/>
  <c r="W598" i="6" s="1"/>
  <c r="T614" i="6"/>
  <c r="U630" i="6"/>
  <c r="W630" i="6" s="1"/>
  <c r="U646" i="6"/>
  <c r="W646" i="6" s="1"/>
  <c r="U662" i="6"/>
  <c r="W662" i="6" s="1"/>
  <c r="U678" i="6"/>
  <c r="W678" i="6" s="1"/>
  <c r="U694" i="6"/>
  <c r="W694" i="6" s="1"/>
  <c r="U710" i="6"/>
  <c r="W710" i="6" s="1"/>
  <c r="T549" i="6"/>
  <c r="U549" i="6"/>
  <c r="W549" i="6" s="1"/>
  <c r="T585" i="6"/>
  <c r="U585" i="6"/>
  <c r="W585" i="6" s="1"/>
  <c r="T609" i="6"/>
  <c r="U609" i="6"/>
  <c r="W609" i="6" s="1"/>
  <c r="T625" i="6"/>
  <c r="U625" i="6"/>
  <c r="W625" i="6" s="1"/>
  <c r="T641" i="6"/>
  <c r="U641" i="6"/>
  <c r="W641" i="6" s="1"/>
  <c r="T747" i="6"/>
  <c r="U747" i="6"/>
  <c r="W747" i="6" s="1"/>
  <c r="T433" i="6"/>
  <c r="T469" i="6"/>
  <c r="T482" i="6"/>
  <c r="T503" i="6"/>
  <c r="T521" i="6"/>
  <c r="T557" i="6"/>
  <c r="T593" i="6"/>
  <c r="T604" i="6"/>
  <c r="U604" i="6"/>
  <c r="W604" i="6" s="1"/>
  <c r="T620" i="6"/>
  <c r="U620" i="6"/>
  <c r="W620" i="6" s="1"/>
  <c r="T636" i="6"/>
  <c r="U636" i="6"/>
  <c r="W636" i="6" s="1"/>
  <c r="T652" i="6"/>
  <c r="U652" i="6"/>
  <c r="W652" i="6" s="1"/>
  <c r="T443" i="6"/>
  <c r="T450" i="6"/>
  <c r="U456" i="6"/>
  <c r="W456" i="6" s="1"/>
  <c r="T466" i="6"/>
  <c r="T479" i="6"/>
  <c r="T486" i="6"/>
  <c r="T493" i="6"/>
  <c r="T507" i="6"/>
  <c r="T510" i="6"/>
  <c r="T522" i="6"/>
  <c r="U522" i="6"/>
  <c r="W522" i="6" s="1"/>
  <c r="T538" i="6"/>
  <c r="T550" i="6"/>
  <c r="U550" i="6"/>
  <c r="W550" i="6" s="1"/>
  <c r="T558" i="6"/>
  <c r="U558" i="6"/>
  <c r="W558" i="6" s="1"/>
  <c r="T574" i="6"/>
  <c r="T586" i="6"/>
  <c r="U586" i="6"/>
  <c r="W586" i="6" s="1"/>
  <c r="T594" i="6"/>
  <c r="U594" i="6"/>
  <c r="W594" i="6" s="1"/>
  <c r="T610" i="6"/>
  <c r="U610" i="6"/>
  <c r="W610" i="6" s="1"/>
  <c r="U626" i="6"/>
  <c r="W626" i="6" s="1"/>
  <c r="U642" i="6"/>
  <c r="W642" i="6" s="1"/>
  <c r="U658" i="6"/>
  <c r="W658" i="6" s="1"/>
  <c r="U674" i="6"/>
  <c r="W674" i="6" s="1"/>
  <c r="U690" i="6"/>
  <c r="W690" i="6" s="1"/>
  <c r="U706" i="6"/>
  <c r="W706" i="6" s="1"/>
  <c r="U722" i="6"/>
  <c r="W722" i="6" s="1"/>
  <c r="T411" i="6"/>
  <c r="U417" i="6"/>
  <c r="W417" i="6" s="1"/>
  <c r="T447" i="6"/>
  <c r="U453" i="6"/>
  <c r="W453" i="6" s="1"/>
  <c r="T483" i="6"/>
  <c r="U489" i="6"/>
  <c r="W489" i="6" s="1"/>
  <c r="U497" i="6"/>
  <c r="W497" i="6" s="1"/>
  <c r="T511" i="6"/>
  <c r="U511" i="6"/>
  <c r="W511" i="6" s="1"/>
  <c r="U515" i="6"/>
  <c r="W515" i="6" s="1"/>
  <c r="U526" i="6"/>
  <c r="W526" i="6" s="1"/>
  <c r="U534" i="6"/>
  <c r="W534" i="6" s="1"/>
  <c r="U542" i="6"/>
  <c r="W542" i="6" s="1"/>
  <c r="U562" i="6"/>
  <c r="W562" i="6" s="1"/>
  <c r="U570" i="6"/>
  <c r="W570" i="6" s="1"/>
  <c r="U578" i="6"/>
  <c r="W578" i="6" s="1"/>
  <c r="U599" i="6"/>
  <c r="W599" i="6" s="1"/>
  <c r="T605" i="6"/>
  <c r="U605" i="6"/>
  <c r="W605" i="6" s="1"/>
  <c r="U615" i="6"/>
  <c r="W615" i="6" s="1"/>
  <c r="T621" i="6"/>
  <c r="U621" i="6"/>
  <c r="W621" i="6" s="1"/>
  <c r="U631" i="6"/>
  <c r="W631" i="6" s="1"/>
  <c r="T637" i="6"/>
  <c r="U637" i="6"/>
  <c r="W637" i="6" s="1"/>
  <c r="U647" i="6"/>
  <c r="W647" i="6" s="1"/>
  <c r="U663" i="6"/>
  <c r="W663" i="6" s="1"/>
  <c r="U679" i="6"/>
  <c r="W679" i="6" s="1"/>
  <c r="U695" i="6"/>
  <c r="W695" i="6" s="1"/>
  <c r="U711" i="6"/>
  <c r="W711" i="6" s="1"/>
  <c r="T496" i="6"/>
  <c r="T519" i="6"/>
  <c r="T537" i="6"/>
  <c r="T555" i="6"/>
  <c r="T573" i="6"/>
  <c r="T591" i="6"/>
  <c r="U614" i="6"/>
  <c r="W614" i="6" s="1"/>
  <c r="U835" i="6"/>
  <c r="W835" i="6" s="1"/>
  <c r="T835" i="6"/>
  <c r="U841" i="6"/>
  <c r="W841" i="6" s="1"/>
  <c r="T841" i="6"/>
  <c r="U847" i="6"/>
  <c r="W847" i="6" s="1"/>
  <c r="T847" i="6"/>
  <c r="U853" i="6"/>
  <c r="W853" i="6" s="1"/>
  <c r="T853" i="6"/>
  <c r="U859" i="6"/>
  <c r="W859" i="6" s="1"/>
  <c r="T859" i="6"/>
  <c r="U865" i="6"/>
  <c r="W865" i="6" s="1"/>
  <c r="T865" i="6"/>
  <c r="U871" i="6"/>
  <c r="W871" i="6" s="1"/>
  <c r="T871" i="6"/>
  <c r="U877" i="6"/>
  <c r="W877" i="6" s="1"/>
  <c r="T877" i="6"/>
  <c r="U883" i="6"/>
  <c r="W883" i="6" s="1"/>
  <c r="T883" i="6"/>
  <c r="U889" i="6"/>
  <c r="W889" i="6" s="1"/>
  <c r="T889" i="6"/>
  <c r="U895" i="6"/>
  <c r="W895" i="6" s="1"/>
  <c r="T895" i="6"/>
  <c r="U901" i="6"/>
  <c r="W901" i="6" s="1"/>
  <c r="T901" i="6"/>
  <c r="U907" i="6"/>
  <c r="W907" i="6" s="1"/>
  <c r="T907" i="6"/>
  <c r="U913" i="6"/>
  <c r="W913" i="6" s="1"/>
  <c r="T913" i="6"/>
  <c r="U919" i="6"/>
  <c r="W919" i="6" s="1"/>
  <c r="T919" i="6"/>
  <c r="U925" i="6"/>
  <c r="W925" i="6" s="1"/>
  <c r="T925" i="6"/>
  <c r="U931" i="6"/>
  <c r="W931" i="6" s="1"/>
  <c r="T931" i="6"/>
  <c r="U937" i="6"/>
  <c r="W937" i="6" s="1"/>
  <c r="T937" i="6"/>
  <c r="U943" i="6"/>
  <c r="W943" i="6" s="1"/>
  <c r="T943" i="6"/>
  <c r="U949" i="6"/>
  <c r="W949" i="6" s="1"/>
  <c r="T949" i="6"/>
  <c r="U955" i="6"/>
  <c r="W955" i="6" s="1"/>
  <c r="T955" i="6"/>
  <c r="U961" i="6"/>
  <c r="W961" i="6" s="1"/>
  <c r="T961" i="6"/>
  <c r="U967" i="6"/>
  <c r="W967" i="6" s="1"/>
  <c r="T967" i="6"/>
  <c r="U973" i="6"/>
  <c r="W973" i="6" s="1"/>
  <c r="T973" i="6"/>
  <c r="U979" i="6"/>
  <c r="W979" i="6" s="1"/>
  <c r="T979" i="6"/>
  <c r="U784" i="6"/>
  <c r="W784" i="6" s="1"/>
  <c r="T784" i="6"/>
  <c r="T789" i="6"/>
  <c r="U824" i="6"/>
  <c r="W824" i="6" s="1"/>
  <c r="T824" i="6"/>
  <c r="U757" i="6"/>
  <c r="W757" i="6" s="1"/>
  <c r="T757" i="6"/>
  <c r="U790" i="6"/>
  <c r="W790" i="6" s="1"/>
  <c r="T790" i="6"/>
  <c r="U830" i="6"/>
  <c r="W830" i="6" s="1"/>
  <c r="T830" i="6"/>
  <c r="U836" i="6"/>
  <c r="W836" i="6" s="1"/>
  <c r="T836" i="6"/>
  <c r="U842" i="6"/>
  <c r="W842" i="6" s="1"/>
  <c r="T842" i="6"/>
  <c r="U848" i="6"/>
  <c r="W848" i="6" s="1"/>
  <c r="T848" i="6"/>
  <c r="U854" i="6"/>
  <c r="W854" i="6" s="1"/>
  <c r="T854" i="6"/>
  <c r="U860" i="6"/>
  <c r="W860" i="6" s="1"/>
  <c r="T860" i="6"/>
  <c r="U866" i="6"/>
  <c r="W866" i="6" s="1"/>
  <c r="T866" i="6"/>
  <c r="U872" i="6"/>
  <c r="W872" i="6" s="1"/>
  <c r="T872" i="6"/>
  <c r="U878" i="6"/>
  <c r="W878" i="6" s="1"/>
  <c r="T878" i="6"/>
  <c r="U884" i="6"/>
  <c r="W884" i="6" s="1"/>
  <c r="T884" i="6"/>
  <c r="U890" i="6"/>
  <c r="W890" i="6" s="1"/>
  <c r="T890" i="6"/>
  <c r="U896" i="6"/>
  <c r="W896" i="6" s="1"/>
  <c r="T896" i="6"/>
  <c r="U902" i="6"/>
  <c r="W902" i="6" s="1"/>
  <c r="T902" i="6"/>
  <c r="U908" i="6"/>
  <c r="W908" i="6" s="1"/>
  <c r="T908" i="6"/>
  <c r="U914" i="6"/>
  <c r="W914" i="6" s="1"/>
  <c r="T914" i="6"/>
  <c r="U920" i="6"/>
  <c r="W920" i="6" s="1"/>
  <c r="T920" i="6"/>
  <c r="U926" i="6"/>
  <c r="W926" i="6" s="1"/>
  <c r="T926" i="6"/>
  <c r="U932" i="6"/>
  <c r="W932" i="6" s="1"/>
  <c r="T932" i="6"/>
  <c r="U938" i="6"/>
  <c r="W938" i="6" s="1"/>
  <c r="T938" i="6"/>
  <c r="U944" i="6"/>
  <c r="W944" i="6" s="1"/>
  <c r="T944" i="6"/>
  <c r="U950" i="6"/>
  <c r="W950" i="6" s="1"/>
  <c r="T950" i="6"/>
  <c r="U956" i="6"/>
  <c r="W956" i="6" s="1"/>
  <c r="T956" i="6"/>
  <c r="U962" i="6"/>
  <c r="W962" i="6" s="1"/>
  <c r="T962" i="6"/>
  <c r="U968" i="6"/>
  <c r="W968" i="6" s="1"/>
  <c r="T968" i="6"/>
  <c r="U974" i="6"/>
  <c r="W974" i="6" s="1"/>
  <c r="T974" i="6"/>
  <c r="T736" i="6"/>
  <c r="T753" i="6"/>
  <c r="U785" i="6"/>
  <c r="W785" i="6" s="1"/>
  <c r="T785" i="6"/>
  <c r="U768" i="6"/>
  <c r="W768" i="6" s="1"/>
  <c r="T768" i="6"/>
  <c r="T819" i="6"/>
  <c r="U831" i="6"/>
  <c r="W831" i="6" s="1"/>
  <c r="T831" i="6"/>
  <c r="T514" i="6"/>
  <c r="T528" i="6"/>
  <c r="T546" i="6"/>
  <c r="T564" i="6"/>
  <c r="T582" i="6"/>
  <c r="U656" i="6"/>
  <c r="W656" i="6" s="1"/>
  <c r="U660" i="6"/>
  <c r="W660" i="6" s="1"/>
  <c r="U664" i="6"/>
  <c r="W664" i="6" s="1"/>
  <c r="U668" i="6"/>
  <c r="W668" i="6" s="1"/>
  <c r="U672" i="6"/>
  <c r="W672" i="6" s="1"/>
  <c r="U676" i="6"/>
  <c r="W676" i="6" s="1"/>
  <c r="U680" i="6"/>
  <c r="W680" i="6" s="1"/>
  <c r="U684" i="6"/>
  <c r="W684" i="6" s="1"/>
  <c r="U688" i="6"/>
  <c r="W688" i="6" s="1"/>
  <c r="U692" i="6"/>
  <c r="W692" i="6" s="1"/>
  <c r="U696" i="6"/>
  <c r="W696" i="6" s="1"/>
  <c r="U700" i="6"/>
  <c r="W700" i="6" s="1"/>
  <c r="U704" i="6"/>
  <c r="W704" i="6" s="1"/>
  <c r="U708" i="6"/>
  <c r="W708" i="6" s="1"/>
  <c r="U712" i="6"/>
  <c r="W712" i="6" s="1"/>
  <c r="U716" i="6"/>
  <c r="W716" i="6" s="1"/>
  <c r="U720" i="6"/>
  <c r="W720" i="6" s="1"/>
  <c r="U724" i="6"/>
  <c r="W724" i="6" s="1"/>
  <c r="U728" i="6"/>
  <c r="W728" i="6" s="1"/>
  <c r="U732" i="6"/>
  <c r="W732" i="6" s="1"/>
  <c r="U740" i="6"/>
  <c r="W740" i="6" s="1"/>
  <c r="U763" i="6"/>
  <c r="W763" i="6" s="1"/>
  <c r="U786" i="6"/>
  <c r="W786" i="6" s="1"/>
  <c r="T786" i="6"/>
  <c r="T825" i="6"/>
  <c r="U775" i="6"/>
  <c r="W775" i="6" s="1"/>
  <c r="T775" i="6"/>
  <c r="U781" i="6"/>
  <c r="W781" i="6" s="1"/>
  <c r="T781" i="6"/>
  <c r="T529" i="6"/>
  <c r="T547" i="6"/>
  <c r="T565" i="6"/>
  <c r="T583" i="6"/>
  <c r="U645" i="6"/>
  <c r="W645" i="6" s="1"/>
  <c r="U649" i="6"/>
  <c r="W649" i="6" s="1"/>
  <c r="U653" i="6"/>
  <c r="W653" i="6" s="1"/>
  <c r="U657" i="6"/>
  <c r="W657" i="6" s="1"/>
  <c r="U661" i="6"/>
  <c r="W661" i="6" s="1"/>
  <c r="U665" i="6"/>
  <c r="W665" i="6" s="1"/>
  <c r="U669" i="6"/>
  <c r="W669" i="6" s="1"/>
  <c r="U673" i="6"/>
  <c r="W673" i="6" s="1"/>
  <c r="U677" i="6"/>
  <c r="W677" i="6" s="1"/>
  <c r="U681" i="6"/>
  <c r="W681" i="6" s="1"/>
  <c r="U685" i="6"/>
  <c r="W685" i="6" s="1"/>
  <c r="U689" i="6"/>
  <c r="W689" i="6" s="1"/>
  <c r="U693" i="6"/>
  <c r="W693" i="6" s="1"/>
  <c r="U697" i="6"/>
  <c r="W697" i="6" s="1"/>
  <c r="U701" i="6"/>
  <c r="W701" i="6" s="1"/>
  <c r="U705" i="6"/>
  <c r="W705" i="6" s="1"/>
  <c r="U709" i="6"/>
  <c r="W709" i="6" s="1"/>
  <c r="U713" i="6"/>
  <c r="W713" i="6" s="1"/>
  <c r="U717" i="6"/>
  <c r="W717" i="6" s="1"/>
  <c r="U721" i="6"/>
  <c r="W721" i="6" s="1"/>
  <c r="U725" i="6"/>
  <c r="W725" i="6" s="1"/>
  <c r="U729" i="6"/>
  <c r="W729" i="6" s="1"/>
  <c r="U737" i="6"/>
  <c r="W737" i="6" s="1"/>
  <c r="U741" i="6"/>
  <c r="W741" i="6" s="1"/>
  <c r="U776" i="6"/>
  <c r="W776" i="6" s="1"/>
  <c r="T776" i="6"/>
  <c r="U793" i="6"/>
  <c r="W793" i="6" s="1"/>
  <c r="T793" i="6"/>
  <c r="U799" i="6"/>
  <c r="W799" i="6" s="1"/>
  <c r="T799" i="6"/>
  <c r="T618" i="6"/>
  <c r="T622" i="6"/>
  <c r="T626" i="6"/>
  <c r="T630" i="6"/>
  <c r="T634" i="6"/>
  <c r="T638" i="6"/>
  <c r="T642" i="6"/>
  <c r="T646" i="6"/>
  <c r="T650" i="6"/>
  <c r="T654" i="6"/>
  <c r="T658" i="6"/>
  <c r="T662" i="6"/>
  <c r="T666" i="6"/>
  <c r="T670" i="6"/>
  <c r="T674" i="6"/>
  <c r="T678" i="6"/>
  <c r="T682" i="6"/>
  <c r="T686" i="6"/>
  <c r="T690" i="6"/>
  <c r="T694" i="6"/>
  <c r="T698" i="6"/>
  <c r="T702" i="6"/>
  <c r="T706" i="6"/>
  <c r="T710" i="6"/>
  <c r="T714" i="6"/>
  <c r="T718" i="6"/>
  <c r="T722" i="6"/>
  <c r="T726" i="6"/>
  <c r="T730" i="6"/>
  <c r="T734" i="6"/>
  <c r="T742" i="6"/>
  <c r="T746" i="6"/>
  <c r="U805" i="6"/>
  <c r="W805" i="6" s="1"/>
  <c r="T805" i="6"/>
  <c r="U749" i="6"/>
  <c r="W749" i="6" s="1"/>
  <c r="T749" i="6"/>
  <c r="U767" i="6"/>
  <c r="W767" i="6" s="1"/>
  <c r="T767" i="6"/>
  <c r="U804" i="6"/>
  <c r="W804" i="6" s="1"/>
  <c r="U809" i="6"/>
  <c r="W809" i="6" s="1"/>
  <c r="T809" i="6"/>
  <c r="U814" i="6"/>
  <c r="W814" i="6" s="1"/>
  <c r="T814" i="6"/>
  <c r="U764" i="6"/>
  <c r="W764" i="6" s="1"/>
  <c r="T764" i="6"/>
  <c r="T804" i="6"/>
  <c r="U810" i="6"/>
  <c r="W810" i="6" s="1"/>
  <c r="U815" i="6"/>
  <c r="W815" i="6" s="1"/>
  <c r="T815" i="6"/>
  <c r="U820" i="6"/>
  <c r="W820" i="6" s="1"/>
  <c r="T820" i="6"/>
  <c r="U761" i="6"/>
  <c r="W761" i="6" s="1"/>
  <c r="T761" i="6"/>
  <c r="U821" i="6"/>
  <c r="W821" i="6" s="1"/>
  <c r="T821" i="6"/>
  <c r="U826" i="6"/>
  <c r="W826" i="6" s="1"/>
  <c r="T826" i="6"/>
  <c r="U773" i="6"/>
  <c r="W773" i="6" s="1"/>
  <c r="T773" i="6"/>
  <c r="U782" i="6"/>
  <c r="W782" i="6" s="1"/>
  <c r="T782" i="6"/>
  <c r="U791" i="6"/>
  <c r="W791" i="6" s="1"/>
  <c r="T791" i="6"/>
  <c r="U806" i="6"/>
  <c r="W806" i="6" s="1"/>
  <c r="T806" i="6"/>
  <c r="U811" i="6"/>
  <c r="W811" i="6" s="1"/>
  <c r="T811" i="6"/>
  <c r="U837" i="6"/>
  <c r="W837" i="6" s="1"/>
  <c r="T837" i="6"/>
  <c r="U843" i="6"/>
  <c r="W843" i="6" s="1"/>
  <c r="T843" i="6"/>
  <c r="U849" i="6"/>
  <c r="W849" i="6" s="1"/>
  <c r="T849" i="6"/>
  <c r="U855" i="6"/>
  <c r="W855" i="6" s="1"/>
  <c r="T855" i="6"/>
  <c r="U861" i="6"/>
  <c r="W861" i="6" s="1"/>
  <c r="T861" i="6"/>
  <c r="U867" i="6"/>
  <c r="W867" i="6" s="1"/>
  <c r="T867" i="6"/>
  <c r="U873" i="6"/>
  <c r="W873" i="6" s="1"/>
  <c r="T873" i="6"/>
  <c r="U879" i="6"/>
  <c r="W879" i="6" s="1"/>
  <c r="T879" i="6"/>
  <c r="U885" i="6"/>
  <c r="W885" i="6" s="1"/>
  <c r="T885" i="6"/>
  <c r="U891" i="6"/>
  <c r="W891" i="6" s="1"/>
  <c r="T891" i="6"/>
  <c r="U897" i="6"/>
  <c r="W897" i="6" s="1"/>
  <c r="T897" i="6"/>
  <c r="U903" i="6"/>
  <c r="W903" i="6" s="1"/>
  <c r="T903" i="6"/>
  <c r="U909" i="6"/>
  <c r="W909" i="6" s="1"/>
  <c r="T909" i="6"/>
  <c r="U915" i="6"/>
  <c r="W915" i="6" s="1"/>
  <c r="T915" i="6"/>
  <c r="U921" i="6"/>
  <c r="W921" i="6" s="1"/>
  <c r="T921" i="6"/>
  <c r="U927" i="6"/>
  <c r="W927" i="6" s="1"/>
  <c r="T927" i="6"/>
  <c r="U933" i="6"/>
  <c r="W933" i="6" s="1"/>
  <c r="T933" i="6"/>
  <c r="U939" i="6"/>
  <c r="W939" i="6" s="1"/>
  <c r="T939" i="6"/>
  <c r="U945" i="6"/>
  <c r="W945" i="6" s="1"/>
  <c r="T945" i="6"/>
  <c r="U951" i="6"/>
  <c r="W951" i="6" s="1"/>
  <c r="T951" i="6"/>
  <c r="U957" i="6"/>
  <c r="W957" i="6" s="1"/>
  <c r="T957" i="6"/>
  <c r="U963" i="6"/>
  <c r="W963" i="6" s="1"/>
  <c r="T963" i="6"/>
  <c r="U969" i="6"/>
  <c r="W969" i="6" s="1"/>
  <c r="T969" i="6"/>
  <c r="U975" i="6"/>
  <c r="W975" i="6" s="1"/>
  <c r="T975" i="6"/>
  <c r="U981" i="6"/>
  <c r="W981" i="6" s="1"/>
  <c r="T981" i="6"/>
  <c r="U987" i="6"/>
  <c r="W987" i="6" s="1"/>
  <c r="T987" i="6"/>
  <c r="U993" i="6"/>
  <c r="W993" i="6" s="1"/>
  <c r="T993" i="6"/>
  <c r="U999" i="6"/>
  <c r="W999" i="6" s="1"/>
  <c r="T999" i="6"/>
  <c r="T754" i="6"/>
  <c r="U758" i="6"/>
  <c r="W758" i="6" s="1"/>
  <c r="T758" i="6"/>
  <c r="T765" i="6"/>
  <c r="U769" i="6"/>
  <c r="W769" i="6" s="1"/>
  <c r="U796" i="6"/>
  <c r="W796" i="6" s="1"/>
  <c r="T796" i="6"/>
  <c r="T816" i="6"/>
  <c r="U822" i="6"/>
  <c r="W822" i="6" s="1"/>
  <c r="U827" i="6"/>
  <c r="W827" i="6" s="1"/>
  <c r="T827" i="6"/>
  <c r="U832" i="6"/>
  <c r="W832" i="6" s="1"/>
  <c r="T832" i="6"/>
  <c r="U778" i="6"/>
  <c r="W778" i="6" s="1"/>
  <c r="T778" i="6"/>
  <c r="U787" i="6"/>
  <c r="W787" i="6" s="1"/>
  <c r="T787" i="6"/>
  <c r="U812" i="6"/>
  <c r="W812" i="6" s="1"/>
  <c r="T812" i="6"/>
  <c r="U817" i="6"/>
  <c r="W817" i="6" s="1"/>
  <c r="T817" i="6"/>
  <c r="U838" i="6"/>
  <c r="W838" i="6" s="1"/>
  <c r="T838" i="6"/>
  <c r="U844" i="6"/>
  <c r="W844" i="6" s="1"/>
  <c r="T844" i="6"/>
  <c r="U850" i="6"/>
  <c r="W850" i="6" s="1"/>
  <c r="T850" i="6"/>
  <c r="U856" i="6"/>
  <c r="W856" i="6" s="1"/>
  <c r="T856" i="6"/>
  <c r="U862" i="6"/>
  <c r="W862" i="6" s="1"/>
  <c r="T862" i="6"/>
  <c r="U868" i="6"/>
  <c r="W868" i="6" s="1"/>
  <c r="T868" i="6"/>
  <c r="U874" i="6"/>
  <c r="W874" i="6" s="1"/>
  <c r="T874" i="6"/>
  <c r="U880" i="6"/>
  <c r="W880" i="6" s="1"/>
  <c r="T880" i="6"/>
  <c r="U886" i="6"/>
  <c r="W886" i="6" s="1"/>
  <c r="T886" i="6"/>
  <c r="U892" i="6"/>
  <c r="W892" i="6" s="1"/>
  <c r="T892" i="6"/>
  <c r="U898" i="6"/>
  <c r="W898" i="6" s="1"/>
  <c r="T898" i="6"/>
  <c r="U904" i="6"/>
  <c r="W904" i="6" s="1"/>
  <c r="T904" i="6"/>
  <c r="U910" i="6"/>
  <c r="W910" i="6" s="1"/>
  <c r="T910" i="6"/>
  <c r="U916" i="6"/>
  <c r="W916" i="6" s="1"/>
  <c r="T916" i="6"/>
  <c r="U922" i="6"/>
  <c r="W922" i="6" s="1"/>
  <c r="T922" i="6"/>
  <c r="U928" i="6"/>
  <c r="W928" i="6" s="1"/>
  <c r="T928" i="6"/>
  <c r="U934" i="6"/>
  <c r="W934" i="6" s="1"/>
  <c r="T934" i="6"/>
  <c r="U940" i="6"/>
  <c r="W940" i="6" s="1"/>
  <c r="T940" i="6"/>
  <c r="U946" i="6"/>
  <c r="W946" i="6" s="1"/>
  <c r="T946" i="6"/>
  <c r="U952" i="6"/>
  <c r="W952" i="6" s="1"/>
  <c r="T952" i="6"/>
  <c r="U958" i="6"/>
  <c r="W958" i="6" s="1"/>
  <c r="T958" i="6"/>
  <c r="U964" i="6"/>
  <c r="W964" i="6" s="1"/>
  <c r="T964" i="6"/>
  <c r="U970" i="6"/>
  <c r="W970" i="6" s="1"/>
  <c r="T970" i="6"/>
  <c r="U976" i="6"/>
  <c r="W976" i="6" s="1"/>
  <c r="T976" i="6"/>
  <c r="U982" i="6"/>
  <c r="W982" i="6" s="1"/>
  <c r="T982" i="6"/>
  <c r="T751" i="6"/>
  <c r="U755" i="6"/>
  <c r="W755" i="6" s="1"/>
  <c r="T755" i="6"/>
  <c r="T762" i="6"/>
  <c r="U797" i="6"/>
  <c r="W797" i="6" s="1"/>
  <c r="T797" i="6"/>
  <c r="U802" i="6"/>
  <c r="W802" i="6" s="1"/>
  <c r="T802" i="6"/>
  <c r="T822" i="6"/>
  <c r="U828" i="6"/>
  <c r="W828" i="6" s="1"/>
  <c r="U833" i="6"/>
  <c r="W833" i="6" s="1"/>
  <c r="T833" i="6"/>
  <c r="U770" i="6"/>
  <c r="W770" i="6" s="1"/>
  <c r="T770" i="6"/>
  <c r="T774" i="6"/>
  <c r="U779" i="6"/>
  <c r="W779" i="6" s="1"/>
  <c r="T779" i="6"/>
  <c r="T783" i="6"/>
  <c r="U788" i="6"/>
  <c r="W788" i="6" s="1"/>
  <c r="T788" i="6"/>
  <c r="T792" i="6"/>
  <c r="T807" i="6"/>
  <c r="U818" i="6"/>
  <c r="W818" i="6" s="1"/>
  <c r="T818" i="6"/>
  <c r="U823" i="6"/>
  <c r="W823" i="6" s="1"/>
  <c r="T823" i="6"/>
  <c r="U839" i="6"/>
  <c r="W839" i="6" s="1"/>
  <c r="T839" i="6"/>
  <c r="U845" i="6"/>
  <c r="W845" i="6" s="1"/>
  <c r="T845" i="6"/>
  <c r="U851" i="6"/>
  <c r="W851" i="6" s="1"/>
  <c r="T851" i="6"/>
  <c r="U857" i="6"/>
  <c r="W857" i="6" s="1"/>
  <c r="T857" i="6"/>
  <c r="U863" i="6"/>
  <c r="W863" i="6" s="1"/>
  <c r="T863" i="6"/>
  <c r="U869" i="6"/>
  <c r="W869" i="6" s="1"/>
  <c r="T869" i="6"/>
  <c r="U875" i="6"/>
  <c r="W875" i="6" s="1"/>
  <c r="T875" i="6"/>
  <c r="U881" i="6"/>
  <c r="W881" i="6" s="1"/>
  <c r="T881" i="6"/>
  <c r="U887" i="6"/>
  <c r="W887" i="6" s="1"/>
  <c r="T887" i="6"/>
  <c r="U893" i="6"/>
  <c r="W893" i="6" s="1"/>
  <c r="T893" i="6"/>
  <c r="U899" i="6"/>
  <c r="W899" i="6" s="1"/>
  <c r="T899" i="6"/>
  <c r="U905" i="6"/>
  <c r="W905" i="6" s="1"/>
  <c r="T905" i="6"/>
  <c r="U911" i="6"/>
  <c r="W911" i="6" s="1"/>
  <c r="T911" i="6"/>
  <c r="U917" i="6"/>
  <c r="W917" i="6" s="1"/>
  <c r="T917" i="6"/>
  <c r="U923" i="6"/>
  <c r="W923" i="6" s="1"/>
  <c r="T923" i="6"/>
  <c r="U929" i="6"/>
  <c r="W929" i="6" s="1"/>
  <c r="T929" i="6"/>
  <c r="U935" i="6"/>
  <c r="W935" i="6" s="1"/>
  <c r="T935" i="6"/>
  <c r="U941" i="6"/>
  <c r="W941" i="6" s="1"/>
  <c r="T941" i="6"/>
  <c r="U947" i="6"/>
  <c r="W947" i="6" s="1"/>
  <c r="T947" i="6"/>
  <c r="U953" i="6"/>
  <c r="W953" i="6" s="1"/>
  <c r="T953" i="6"/>
  <c r="U959" i="6"/>
  <c r="W959" i="6" s="1"/>
  <c r="T959" i="6"/>
  <c r="U965" i="6"/>
  <c r="W965" i="6" s="1"/>
  <c r="T965" i="6"/>
  <c r="U971" i="6"/>
  <c r="W971" i="6" s="1"/>
  <c r="T971" i="6"/>
  <c r="U752" i="6"/>
  <c r="W752" i="6" s="1"/>
  <c r="T752" i="6"/>
  <c r="U798" i="6"/>
  <c r="W798" i="6" s="1"/>
  <c r="U803" i="6"/>
  <c r="W803" i="6" s="1"/>
  <c r="T803" i="6"/>
  <c r="U808" i="6"/>
  <c r="W808" i="6" s="1"/>
  <c r="T808" i="6"/>
  <c r="T828" i="6"/>
  <c r="U834" i="6"/>
  <c r="W834" i="6" s="1"/>
  <c r="T985" i="6"/>
  <c r="T988" i="6"/>
  <c r="T991" i="6"/>
  <c r="T994" i="6"/>
  <c r="T997" i="6"/>
  <c r="T1000" i="6"/>
  <c r="T977" i="6"/>
  <c r="T980" i="6"/>
  <c r="T983" i="6"/>
  <c r="T986" i="6"/>
  <c r="T989" i="6"/>
  <c r="T992" i="6"/>
  <c r="T995" i="6"/>
  <c r="T998" i="6"/>
  <c r="T1001" i="6"/>
  <c r="U8" i="3"/>
  <c r="U326" i="3"/>
  <c r="U314" i="3"/>
  <c r="U302" i="3"/>
  <c r="U290" i="3"/>
  <c r="U278" i="3"/>
  <c r="U266" i="3"/>
  <c r="U254" i="3"/>
  <c r="U242" i="3"/>
  <c r="U230" i="3"/>
  <c r="U218" i="3"/>
  <c r="U206" i="3"/>
  <c r="U194" i="3"/>
  <c r="U182" i="3"/>
  <c r="U170" i="3"/>
  <c r="U158" i="3"/>
  <c r="U146" i="3"/>
  <c r="U134" i="3"/>
  <c r="U122" i="3"/>
  <c r="U110" i="3"/>
  <c r="U98" i="3"/>
  <c r="U86" i="3"/>
  <c r="U74" i="3"/>
  <c r="U62" i="3"/>
  <c r="U50" i="3"/>
  <c r="U38" i="3"/>
  <c r="U26" i="3"/>
  <c r="U14" i="3"/>
  <c r="T2" i="3"/>
  <c r="U986" i="3"/>
  <c r="U962" i="3"/>
  <c r="U938" i="3"/>
  <c r="U914" i="3"/>
  <c r="U878" i="3"/>
  <c r="U854" i="3"/>
  <c r="U830" i="3"/>
  <c r="U806" i="3"/>
  <c r="U794" i="3"/>
  <c r="U770" i="3"/>
  <c r="U758" i="3"/>
  <c r="U734" i="3"/>
  <c r="U722" i="3"/>
  <c r="U710" i="3"/>
  <c r="U698" i="3"/>
  <c r="U686" i="3"/>
  <c r="U674" i="3"/>
  <c r="U662" i="3"/>
  <c r="U650" i="3"/>
  <c r="U638" i="3"/>
  <c r="U626" i="3"/>
  <c r="U614" i="3"/>
  <c r="U602" i="3"/>
  <c r="U590" i="3"/>
  <c r="U578" i="3"/>
  <c r="U566" i="3"/>
  <c r="U554" i="3"/>
  <c r="U542" i="3"/>
  <c r="U530" i="3"/>
  <c r="U518" i="3"/>
  <c r="U506" i="3"/>
  <c r="U494" i="3"/>
  <c r="U482" i="3"/>
  <c r="U470" i="3"/>
  <c r="U458" i="3"/>
  <c r="U434" i="3"/>
  <c r="U422" i="3"/>
  <c r="U410" i="3"/>
  <c r="U398" i="3"/>
  <c r="U386" i="3"/>
  <c r="U374" i="3"/>
  <c r="U362" i="3"/>
  <c r="U350" i="3"/>
  <c r="U338" i="3"/>
  <c r="U998" i="3"/>
  <c r="U974" i="3"/>
  <c r="U950" i="3"/>
  <c r="U926" i="3"/>
  <c r="U902" i="3"/>
  <c r="U890" i="3"/>
  <c r="U866" i="3"/>
  <c r="U842" i="3"/>
  <c r="U818" i="3"/>
  <c r="U782" i="3"/>
  <c r="U746" i="3"/>
  <c r="U973" i="3"/>
  <c r="U925" i="3"/>
  <c r="U889" i="3"/>
  <c r="U865" i="3"/>
  <c r="U829" i="3"/>
  <c r="U817" i="3"/>
  <c r="U805" i="3"/>
  <c r="U793" i="3"/>
  <c r="U781" i="3"/>
  <c r="U769" i="3"/>
  <c r="U757" i="3"/>
  <c r="U745" i="3"/>
  <c r="U733" i="3"/>
  <c r="U721" i="3"/>
  <c r="U709" i="3"/>
  <c r="U697" i="3"/>
  <c r="U685" i="3"/>
  <c r="U673" i="3"/>
  <c r="U661" i="3"/>
  <c r="U649" i="3"/>
  <c r="U637" i="3"/>
  <c r="U625" i="3"/>
  <c r="U613" i="3"/>
  <c r="U601" i="3"/>
  <c r="U589" i="3"/>
  <c r="U577" i="3"/>
  <c r="U565" i="3"/>
  <c r="U553" i="3"/>
  <c r="U541" i="3"/>
  <c r="U529" i="3"/>
  <c r="U517" i="3"/>
  <c r="U505" i="3"/>
  <c r="U493" i="3"/>
  <c r="U481" i="3"/>
  <c r="U469" i="3"/>
  <c r="U457" i="3"/>
  <c r="U445" i="3"/>
  <c r="U433" i="3"/>
  <c r="U421" i="3"/>
  <c r="U409" i="3"/>
  <c r="U397" i="3"/>
  <c r="U385" i="3"/>
  <c r="U373" i="3"/>
  <c r="U361" i="3"/>
  <c r="U349" i="3"/>
  <c r="U337" i="3"/>
  <c r="U325" i="3"/>
  <c r="U313" i="3"/>
  <c r="U301" i="3"/>
  <c r="U289" i="3"/>
  <c r="U277" i="3"/>
  <c r="U265" i="3"/>
  <c r="U253" i="3"/>
  <c r="U241" i="3"/>
  <c r="U229" i="3"/>
  <c r="U217" i="3"/>
  <c r="U205" i="3"/>
  <c r="U193" i="3"/>
  <c r="U181" i="3"/>
  <c r="U169" i="3"/>
  <c r="U157" i="3"/>
  <c r="U145" i="3"/>
  <c r="U133" i="3"/>
  <c r="U121" i="3"/>
  <c r="U109" i="3"/>
  <c r="U97" i="3"/>
  <c r="U85" i="3"/>
  <c r="U73" i="3"/>
  <c r="U61" i="3"/>
  <c r="U49" i="3"/>
  <c r="U37" i="3"/>
  <c r="U25" i="3"/>
  <c r="U13" i="3"/>
  <c r="U961" i="3"/>
  <c r="U913" i="3"/>
  <c r="U853" i="3"/>
  <c r="U984" i="3"/>
  <c r="U960" i="3"/>
  <c r="U936" i="3"/>
  <c r="U912" i="3"/>
  <c r="U888" i="3"/>
  <c r="U864" i="3"/>
  <c r="U840" i="3"/>
  <c r="U804" i="3"/>
  <c r="U780" i="3"/>
  <c r="U768" i="3"/>
  <c r="U744" i="3"/>
  <c r="U720" i="3"/>
  <c r="U708" i="3"/>
  <c r="U696" i="3"/>
  <c r="U684" i="3"/>
  <c r="U672" i="3"/>
  <c r="U660" i="3"/>
  <c r="U648" i="3"/>
  <c r="U636" i="3"/>
  <c r="U624" i="3"/>
  <c r="U612" i="3"/>
  <c r="U600" i="3"/>
  <c r="U588" i="3"/>
  <c r="U576" i="3"/>
  <c r="U564" i="3"/>
  <c r="U552" i="3"/>
  <c r="U540" i="3"/>
  <c r="U528" i="3"/>
  <c r="U516" i="3"/>
  <c r="U504" i="3"/>
  <c r="U492" i="3"/>
  <c r="U480" i="3"/>
  <c r="U468" i="3"/>
  <c r="U456" i="3"/>
  <c r="U444" i="3"/>
  <c r="U432" i="3"/>
  <c r="U420" i="3"/>
  <c r="U408" i="3"/>
  <c r="U396" i="3"/>
  <c r="U384" i="3"/>
  <c r="U372" i="3"/>
  <c r="U360" i="3"/>
  <c r="U348" i="3"/>
  <c r="U336" i="3"/>
  <c r="U324" i="3"/>
  <c r="U312" i="3"/>
  <c r="U300" i="3"/>
  <c r="U288" i="3"/>
  <c r="U276" i="3"/>
  <c r="U264" i="3"/>
  <c r="U252" i="3"/>
  <c r="U240" i="3"/>
  <c r="U228" i="3"/>
  <c r="U216" i="3"/>
  <c r="U204" i="3"/>
  <c r="U192" i="3"/>
  <c r="U168" i="3"/>
  <c r="U156" i="3"/>
  <c r="U144" i="3"/>
  <c r="U132" i="3"/>
  <c r="U120" i="3"/>
  <c r="U108" i="3"/>
  <c r="U96" i="3"/>
  <c r="U84" i="3"/>
  <c r="U72" i="3"/>
  <c r="U60" i="3"/>
  <c r="U48" i="3"/>
  <c r="U36" i="3"/>
  <c r="U24" i="3"/>
  <c r="U12" i="3"/>
  <c r="U985" i="3"/>
  <c r="U937" i="3"/>
  <c r="U877" i="3"/>
  <c r="U852" i="3"/>
  <c r="U816" i="3"/>
  <c r="U792" i="3"/>
  <c r="U732" i="3"/>
  <c r="U997" i="3"/>
  <c r="U949" i="3"/>
  <c r="U901" i="3"/>
  <c r="U841" i="3"/>
  <c r="U996" i="3"/>
  <c r="U972" i="3"/>
  <c r="U948" i="3"/>
  <c r="U924" i="3"/>
  <c r="U900" i="3"/>
  <c r="U876" i="3"/>
  <c r="U828" i="3"/>
  <c r="U756" i="3"/>
  <c r="U983" i="3"/>
  <c r="U935" i="3"/>
  <c r="U887" i="3"/>
  <c r="U839" i="3"/>
  <c r="U815" i="3"/>
  <c r="U767" i="3"/>
  <c r="U755" i="3"/>
  <c r="U743" i="3"/>
  <c r="U731" i="3"/>
  <c r="U719" i="3"/>
  <c r="U707" i="3"/>
  <c r="U695" i="3"/>
  <c r="U683" i="3"/>
  <c r="U671" i="3"/>
  <c r="U659" i="3"/>
  <c r="U647" i="3"/>
  <c r="U635" i="3"/>
  <c r="U623" i="3"/>
  <c r="U611" i="3"/>
  <c r="U599" i="3"/>
  <c r="U587" i="3"/>
  <c r="U575" i="3"/>
  <c r="U563" i="3"/>
  <c r="U551" i="3"/>
  <c r="U539" i="3"/>
  <c r="U527" i="3"/>
  <c r="U515" i="3"/>
  <c r="U503" i="3"/>
  <c r="U491" i="3"/>
  <c r="U479" i="3"/>
  <c r="U467" i="3"/>
  <c r="U455" i="3"/>
  <c r="U443" i="3"/>
  <c r="U431" i="3"/>
  <c r="U419" i="3"/>
  <c r="U407" i="3"/>
  <c r="U395" i="3"/>
  <c r="U383" i="3"/>
  <c r="U371" i="3"/>
  <c r="U359" i="3"/>
  <c r="U347" i="3"/>
  <c r="U335" i="3"/>
  <c r="U323" i="3"/>
  <c r="U311" i="3"/>
  <c r="U299" i="3"/>
  <c r="U287" i="3"/>
  <c r="U275" i="3"/>
  <c r="U263" i="3"/>
  <c r="U251" i="3"/>
  <c r="U239" i="3"/>
  <c r="U227" i="3"/>
  <c r="U215" i="3"/>
  <c r="U203" i="3"/>
  <c r="U191" i="3"/>
  <c r="U179" i="3"/>
  <c r="U167" i="3"/>
  <c r="U155" i="3"/>
  <c r="U143" i="3"/>
  <c r="U131" i="3"/>
  <c r="U119" i="3"/>
  <c r="U107" i="3"/>
  <c r="U95" i="3"/>
  <c r="U83" i="3"/>
  <c r="U71" i="3"/>
  <c r="U59" i="3"/>
  <c r="U47" i="3"/>
  <c r="U35" i="3"/>
  <c r="U23" i="3"/>
  <c r="U11" i="3"/>
  <c r="U971" i="3"/>
  <c r="U923" i="3"/>
  <c r="U863" i="3"/>
  <c r="U803" i="3"/>
  <c r="U959" i="3"/>
  <c r="U911" i="3"/>
  <c r="U851" i="3"/>
  <c r="U791" i="3"/>
  <c r="U995" i="3"/>
  <c r="U947" i="3"/>
  <c r="U899" i="3"/>
  <c r="U875" i="3"/>
  <c r="U827" i="3"/>
  <c r="U779" i="3"/>
  <c r="U994" i="3"/>
  <c r="U970" i="3"/>
  <c r="U946" i="3"/>
  <c r="U922" i="3"/>
  <c r="U898" i="3"/>
  <c r="U874" i="3"/>
  <c r="U850" i="3"/>
  <c r="U826" i="3"/>
  <c r="U802" i="3"/>
  <c r="U778" i="3"/>
  <c r="U742" i="3"/>
  <c r="U718" i="3"/>
  <c r="U694" i="3"/>
  <c r="U682" i="3"/>
  <c r="U670" i="3"/>
  <c r="U646" i="3"/>
  <c r="U634" i="3"/>
  <c r="U622" i="3"/>
  <c r="U610" i="3"/>
  <c r="U598" i="3"/>
  <c r="U586" i="3"/>
  <c r="U574" i="3"/>
  <c r="U562" i="3"/>
  <c r="U550" i="3"/>
  <c r="U538" i="3"/>
  <c r="U526" i="3"/>
  <c r="U502" i="3"/>
  <c r="U490" i="3"/>
  <c r="U478" i="3"/>
  <c r="U466" i="3"/>
  <c r="U454" i="3"/>
  <c r="U442" i="3"/>
  <c r="U430" i="3"/>
  <c r="U418" i="3"/>
  <c r="U406" i="3"/>
  <c r="U394" i="3"/>
  <c r="U382" i="3"/>
  <c r="U370" i="3"/>
  <c r="U358" i="3"/>
  <c r="U346" i="3"/>
  <c r="U334" i="3"/>
  <c r="U322" i="3"/>
  <c r="U310" i="3"/>
  <c r="U298" i="3"/>
  <c r="U286" i="3"/>
  <c r="U274" i="3"/>
  <c r="U262" i="3"/>
  <c r="U250" i="3"/>
  <c r="U238" i="3"/>
  <c r="U214" i="3"/>
  <c r="U202" i="3"/>
  <c r="U190" i="3"/>
  <c r="U178" i="3"/>
  <c r="U166" i="3"/>
  <c r="U154" i="3"/>
  <c r="U142" i="3"/>
  <c r="U130" i="3"/>
  <c r="U118" i="3"/>
  <c r="U106" i="3"/>
  <c r="U94" i="3"/>
  <c r="U82" i="3"/>
  <c r="U70" i="3"/>
  <c r="U58" i="3"/>
  <c r="U46" i="3"/>
  <c r="U34" i="3"/>
  <c r="U22" i="3"/>
  <c r="U10" i="3"/>
  <c r="U982" i="3"/>
  <c r="U958" i="3"/>
  <c r="U934" i="3"/>
  <c r="U910" i="3"/>
  <c r="U886" i="3"/>
  <c r="U862" i="3"/>
  <c r="U838" i="3"/>
  <c r="U814" i="3"/>
  <c r="U790" i="3"/>
  <c r="U766" i="3"/>
  <c r="U754" i="3"/>
  <c r="U730" i="3"/>
  <c r="U706" i="3"/>
  <c r="U658" i="3"/>
  <c r="T921" i="3"/>
  <c r="U921" i="3"/>
  <c r="T813" i="3"/>
  <c r="U813" i="3"/>
  <c r="T777" i="3"/>
  <c r="U777" i="3"/>
  <c r="T729" i="3"/>
  <c r="U729" i="3"/>
  <c r="T633" i="3"/>
  <c r="U633" i="3"/>
  <c r="T609" i="3"/>
  <c r="U609" i="3"/>
  <c r="T597" i="3"/>
  <c r="U597" i="3"/>
  <c r="T585" i="3"/>
  <c r="U585" i="3"/>
  <c r="T549" i="3"/>
  <c r="U549" i="3"/>
  <c r="T537" i="3"/>
  <c r="U537" i="3"/>
  <c r="T525" i="3"/>
  <c r="U525" i="3"/>
  <c r="T513" i="3"/>
  <c r="U513" i="3"/>
  <c r="T501" i="3"/>
  <c r="U501" i="3"/>
  <c r="T489" i="3"/>
  <c r="U489" i="3"/>
  <c r="T477" i="3"/>
  <c r="U477" i="3"/>
  <c r="T465" i="3"/>
  <c r="U465" i="3"/>
  <c r="T453" i="3"/>
  <c r="U453" i="3"/>
  <c r="T441" i="3"/>
  <c r="U441" i="3"/>
  <c r="T429" i="3"/>
  <c r="U429" i="3"/>
  <c r="T417" i="3"/>
  <c r="U417" i="3"/>
  <c r="T405" i="3"/>
  <c r="U405" i="3"/>
  <c r="T393" i="3"/>
  <c r="U393" i="3"/>
  <c r="T381" i="3"/>
  <c r="U381" i="3"/>
  <c r="T369" i="3"/>
  <c r="U369" i="3"/>
  <c r="T357" i="3"/>
  <c r="U357" i="3"/>
  <c r="T345" i="3"/>
  <c r="U345" i="3"/>
  <c r="T333" i="3"/>
  <c r="U333" i="3"/>
  <c r="T321" i="3"/>
  <c r="U321" i="3"/>
  <c r="T309" i="3"/>
  <c r="U309" i="3"/>
  <c r="T297" i="3"/>
  <c r="U297" i="3"/>
  <c r="T285" i="3"/>
  <c r="U285" i="3"/>
  <c r="T273" i="3"/>
  <c r="U273" i="3"/>
  <c r="T261" i="3"/>
  <c r="U261" i="3"/>
  <c r="T249" i="3"/>
  <c r="U249" i="3"/>
  <c r="T237" i="3"/>
  <c r="U237" i="3"/>
  <c r="T225" i="3"/>
  <c r="U225" i="3"/>
  <c r="T213" i="3"/>
  <c r="U213" i="3"/>
  <c r="T201" i="3"/>
  <c r="U201" i="3"/>
  <c r="T189" i="3"/>
  <c r="U189" i="3"/>
  <c r="T177" i="3"/>
  <c r="U177" i="3"/>
  <c r="T165" i="3"/>
  <c r="U165" i="3"/>
  <c r="T153" i="3"/>
  <c r="U153" i="3"/>
  <c r="T141" i="3"/>
  <c r="U141" i="3"/>
  <c r="T129" i="3"/>
  <c r="U129" i="3"/>
  <c r="T117" i="3"/>
  <c r="U117" i="3"/>
  <c r="T105" i="3"/>
  <c r="U105" i="3"/>
  <c r="T93" i="3"/>
  <c r="U93" i="3"/>
  <c r="T81" i="3"/>
  <c r="U81" i="3"/>
  <c r="T69" i="3"/>
  <c r="U69" i="3"/>
  <c r="T57" i="3"/>
  <c r="U57" i="3"/>
  <c r="T45" i="3"/>
  <c r="U45" i="3"/>
  <c r="T33" i="3"/>
  <c r="U33" i="3"/>
  <c r="T21" i="3"/>
  <c r="U21" i="3"/>
  <c r="T9" i="3"/>
  <c r="U9" i="3"/>
  <c r="T992" i="3"/>
  <c r="U992" i="3"/>
  <c r="T980" i="3"/>
  <c r="U980" i="3"/>
  <c r="T968" i="3"/>
  <c r="U968" i="3"/>
  <c r="T956" i="3"/>
  <c r="U956" i="3"/>
  <c r="T944" i="3"/>
  <c r="U944" i="3"/>
  <c r="T932" i="3"/>
  <c r="U932" i="3"/>
  <c r="T920" i="3"/>
  <c r="U920" i="3"/>
  <c r="T908" i="3"/>
  <c r="U908" i="3"/>
  <c r="T896" i="3"/>
  <c r="U896" i="3"/>
  <c r="T884" i="3"/>
  <c r="U884" i="3"/>
  <c r="T872" i="3"/>
  <c r="U872" i="3"/>
  <c r="T860" i="3"/>
  <c r="U860" i="3"/>
  <c r="T848" i="3"/>
  <c r="U848" i="3"/>
  <c r="T836" i="3"/>
  <c r="U836" i="3"/>
  <c r="T824" i="3"/>
  <c r="U824" i="3"/>
  <c r="T812" i="3"/>
  <c r="U812" i="3"/>
  <c r="T800" i="3"/>
  <c r="U800" i="3"/>
  <c r="T788" i="3"/>
  <c r="U788" i="3"/>
  <c r="T776" i="3"/>
  <c r="U776" i="3"/>
  <c r="T764" i="3"/>
  <c r="U764" i="3"/>
  <c r="T752" i="3"/>
  <c r="U752" i="3"/>
  <c r="T740" i="3"/>
  <c r="U740" i="3"/>
  <c r="T728" i="3"/>
  <c r="U728" i="3"/>
  <c r="T716" i="3"/>
  <c r="U716" i="3"/>
  <c r="T704" i="3"/>
  <c r="U704" i="3"/>
  <c r="T692" i="3"/>
  <c r="U692" i="3"/>
  <c r="T680" i="3"/>
  <c r="U680" i="3"/>
  <c r="T668" i="3"/>
  <c r="U668" i="3"/>
  <c r="T656" i="3"/>
  <c r="U656" i="3"/>
  <c r="T644" i="3"/>
  <c r="U644" i="3"/>
  <c r="T632" i="3"/>
  <c r="U632" i="3"/>
  <c r="T620" i="3"/>
  <c r="U620" i="3"/>
  <c r="T608" i="3"/>
  <c r="U608" i="3"/>
  <c r="T596" i="3"/>
  <c r="U596" i="3"/>
  <c r="T584" i="3"/>
  <c r="U584" i="3"/>
  <c r="T572" i="3"/>
  <c r="U572" i="3"/>
  <c r="T560" i="3"/>
  <c r="U560" i="3"/>
  <c r="T548" i="3"/>
  <c r="U548" i="3"/>
  <c r="T536" i="3"/>
  <c r="U536" i="3"/>
  <c r="T524" i="3"/>
  <c r="U524" i="3"/>
  <c r="T512" i="3"/>
  <c r="U512" i="3"/>
  <c r="T500" i="3"/>
  <c r="U500" i="3"/>
  <c r="T488" i="3"/>
  <c r="U488" i="3"/>
  <c r="T476" i="3"/>
  <c r="U476" i="3"/>
  <c r="T464" i="3"/>
  <c r="U464" i="3"/>
  <c r="T452" i="3"/>
  <c r="U452" i="3"/>
  <c r="T440" i="3"/>
  <c r="U440" i="3"/>
  <c r="T428" i="3"/>
  <c r="U428" i="3"/>
  <c r="T416" i="3"/>
  <c r="U416" i="3"/>
  <c r="T404" i="3"/>
  <c r="U404" i="3"/>
  <c r="T392" i="3"/>
  <c r="U392" i="3"/>
  <c r="T380" i="3"/>
  <c r="U380" i="3"/>
  <c r="T368" i="3"/>
  <c r="U368" i="3"/>
  <c r="T356" i="3"/>
  <c r="U356" i="3"/>
  <c r="T344" i="3"/>
  <c r="U344" i="3"/>
  <c r="T332" i="3"/>
  <c r="U332" i="3"/>
  <c r="T320" i="3"/>
  <c r="U320" i="3"/>
  <c r="T308" i="3"/>
  <c r="U308" i="3"/>
  <c r="T296" i="3"/>
  <c r="U296" i="3"/>
  <c r="T284" i="3"/>
  <c r="U284" i="3"/>
  <c r="T272" i="3"/>
  <c r="U272" i="3"/>
  <c r="T260" i="3"/>
  <c r="U260" i="3"/>
  <c r="T248" i="3"/>
  <c r="U248" i="3"/>
  <c r="T236" i="3"/>
  <c r="U236" i="3"/>
  <c r="T224" i="3"/>
  <c r="U224" i="3"/>
  <c r="T212" i="3"/>
  <c r="U212" i="3"/>
  <c r="T200" i="3"/>
  <c r="U200" i="3"/>
  <c r="T188" i="3"/>
  <c r="U188" i="3"/>
  <c r="T176" i="3"/>
  <c r="U176" i="3"/>
  <c r="T164" i="3"/>
  <c r="U164" i="3"/>
  <c r="T152" i="3"/>
  <c r="U152" i="3"/>
  <c r="T140" i="3"/>
  <c r="U140" i="3"/>
  <c r="T128" i="3"/>
  <c r="U128" i="3"/>
  <c r="T116" i="3"/>
  <c r="U116" i="3"/>
  <c r="T104" i="3"/>
  <c r="U104" i="3"/>
  <c r="T92" i="3"/>
  <c r="U92" i="3"/>
  <c r="T80" i="3"/>
  <c r="U80" i="3"/>
  <c r="T68" i="3"/>
  <c r="U68" i="3"/>
  <c r="T56" i="3"/>
  <c r="U56" i="3"/>
  <c r="T44" i="3"/>
  <c r="U44" i="3"/>
  <c r="T32" i="3"/>
  <c r="U32" i="3"/>
  <c r="T20" i="3"/>
  <c r="U20" i="3"/>
  <c r="T909" i="3"/>
  <c r="U909" i="3"/>
  <c r="T801" i="3"/>
  <c r="U801" i="3"/>
  <c r="T765" i="3"/>
  <c r="U765" i="3"/>
  <c r="T717" i="3"/>
  <c r="U717" i="3"/>
  <c r="T621" i="3"/>
  <c r="U621" i="3"/>
  <c r="T573" i="3"/>
  <c r="U573" i="3"/>
  <c r="T993" i="3"/>
  <c r="U993" i="3"/>
  <c r="T885" i="3"/>
  <c r="U885" i="3"/>
  <c r="T789" i="3"/>
  <c r="U789" i="3"/>
  <c r="T753" i="3"/>
  <c r="U753" i="3"/>
  <c r="T645" i="3"/>
  <c r="U645" i="3"/>
  <c r="T561" i="3"/>
  <c r="U561" i="3"/>
  <c r="T990" i="3"/>
  <c r="U990" i="3"/>
  <c r="T978" i="3"/>
  <c r="U978" i="3"/>
  <c r="T966" i="3"/>
  <c r="U966" i="3"/>
  <c r="T954" i="3"/>
  <c r="U954" i="3"/>
  <c r="T942" i="3"/>
  <c r="U942" i="3"/>
  <c r="T930" i="3"/>
  <c r="U930" i="3"/>
  <c r="T918" i="3"/>
  <c r="U918" i="3"/>
  <c r="T906" i="3"/>
  <c r="U906" i="3"/>
  <c r="T894" i="3"/>
  <c r="U894" i="3"/>
  <c r="T882" i="3"/>
  <c r="U882" i="3"/>
  <c r="T870" i="3"/>
  <c r="U870" i="3"/>
  <c r="T858" i="3"/>
  <c r="U858" i="3"/>
  <c r="T846" i="3"/>
  <c r="U846" i="3"/>
  <c r="T834" i="3"/>
  <c r="U834" i="3"/>
  <c r="T822" i="3"/>
  <c r="U822" i="3"/>
  <c r="T810" i="3"/>
  <c r="U810" i="3"/>
  <c r="T798" i="3"/>
  <c r="U798" i="3"/>
  <c r="T786" i="3"/>
  <c r="U786" i="3"/>
  <c r="T774" i="3"/>
  <c r="U774" i="3"/>
  <c r="T762" i="3"/>
  <c r="U762" i="3"/>
  <c r="T750" i="3"/>
  <c r="U750" i="3"/>
  <c r="T738" i="3"/>
  <c r="U738" i="3"/>
  <c r="T726" i="3"/>
  <c r="U726" i="3"/>
  <c r="T714" i="3"/>
  <c r="U714" i="3"/>
  <c r="T702" i="3"/>
  <c r="U702" i="3"/>
  <c r="T690" i="3"/>
  <c r="U690" i="3"/>
  <c r="T678" i="3"/>
  <c r="U678" i="3"/>
  <c r="T666" i="3"/>
  <c r="U666" i="3"/>
  <c r="T654" i="3"/>
  <c r="U654" i="3"/>
  <c r="T642" i="3"/>
  <c r="U642" i="3"/>
  <c r="T630" i="3"/>
  <c r="U630" i="3"/>
  <c r="T618" i="3"/>
  <c r="U618" i="3"/>
  <c r="T606" i="3"/>
  <c r="U606" i="3"/>
  <c r="T594" i="3"/>
  <c r="U594" i="3"/>
  <c r="T582" i="3"/>
  <c r="U582" i="3"/>
  <c r="T570" i="3"/>
  <c r="U570" i="3"/>
  <c r="T558" i="3"/>
  <c r="U558" i="3"/>
  <c r="T546" i="3"/>
  <c r="U546" i="3"/>
  <c r="T534" i="3"/>
  <c r="U534" i="3"/>
  <c r="T522" i="3"/>
  <c r="U522" i="3"/>
  <c r="T510" i="3"/>
  <c r="U510" i="3"/>
  <c r="T498" i="3"/>
  <c r="U498" i="3"/>
  <c r="T486" i="3"/>
  <c r="U486" i="3"/>
  <c r="T474" i="3"/>
  <c r="U474" i="3"/>
  <c r="T462" i="3"/>
  <c r="U462" i="3"/>
  <c r="T450" i="3"/>
  <c r="U450" i="3"/>
  <c r="T438" i="3"/>
  <c r="U438" i="3"/>
  <c r="T426" i="3"/>
  <c r="U426" i="3"/>
  <c r="T414" i="3"/>
  <c r="U414" i="3"/>
  <c r="T402" i="3"/>
  <c r="U402" i="3"/>
  <c r="T390" i="3"/>
  <c r="U390" i="3"/>
  <c r="T378" i="3"/>
  <c r="U378" i="3"/>
  <c r="T366" i="3"/>
  <c r="U366" i="3"/>
  <c r="T354" i="3"/>
  <c r="U354" i="3"/>
  <c r="T342" i="3"/>
  <c r="U342" i="3"/>
  <c r="T330" i="3"/>
  <c r="U330" i="3"/>
  <c r="T318" i="3"/>
  <c r="U318" i="3"/>
  <c r="T306" i="3"/>
  <c r="U306" i="3"/>
  <c r="T294" i="3"/>
  <c r="U294" i="3"/>
  <c r="T282" i="3"/>
  <c r="U282" i="3"/>
  <c r="T270" i="3"/>
  <c r="U270" i="3"/>
  <c r="T258" i="3"/>
  <c r="U258" i="3"/>
  <c r="T246" i="3"/>
  <c r="U246" i="3"/>
  <c r="T234" i="3"/>
  <c r="U234" i="3"/>
  <c r="T222" i="3"/>
  <c r="U222" i="3"/>
  <c r="T210" i="3"/>
  <c r="U210" i="3"/>
  <c r="T198" i="3"/>
  <c r="U198" i="3"/>
  <c r="T186" i="3"/>
  <c r="U186" i="3"/>
  <c r="T174" i="3"/>
  <c r="U174" i="3"/>
  <c r="T162" i="3"/>
  <c r="U162" i="3"/>
  <c r="T150" i="3"/>
  <c r="U150" i="3"/>
  <c r="T138" i="3"/>
  <c r="U138" i="3"/>
  <c r="T126" i="3"/>
  <c r="U126" i="3"/>
  <c r="T114" i="3"/>
  <c r="U114" i="3"/>
  <c r="T102" i="3"/>
  <c r="U102" i="3"/>
  <c r="T90" i="3"/>
  <c r="U90" i="3"/>
  <c r="T78" i="3"/>
  <c r="U78" i="3"/>
  <c r="T66" i="3"/>
  <c r="U66" i="3"/>
  <c r="T54" i="3"/>
  <c r="U54" i="3"/>
  <c r="T42" i="3"/>
  <c r="U42" i="3"/>
  <c r="T30" i="3"/>
  <c r="U30" i="3"/>
  <c r="T18" i="3"/>
  <c r="U18" i="3"/>
  <c r="T6" i="3"/>
  <c r="U6" i="3"/>
  <c r="T969" i="3"/>
  <c r="U969" i="3"/>
  <c r="T873" i="3"/>
  <c r="U873" i="3"/>
  <c r="T705" i="3"/>
  <c r="U705" i="3"/>
  <c r="T989" i="3"/>
  <c r="U989" i="3"/>
  <c r="T929" i="3"/>
  <c r="U929" i="3"/>
  <c r="T857" i="3"/>
  <c r="U857" i="3"/>
  <c r="T797" i="3"/>
  <c r="U797" i="3"/>
  <c r="T785" i="3"/>
  <c r="U785" i="3"/>
  <c r="T713" i="3"/>
  <c r="U713" i="3"/>
  <c r="T701" i="3"/>
  <c r="U701" i="3"/>
  <c r="T689" i="3"/>
  <c r="U689" i="3"/>
  <c r="T677" i="3"/>
  <c r="U677" i="3"/>
  <c r="T665" i="3"/>
  <c r="U665" i="3"/>
  <c r="T653" i="3"/>
  <c r="U653" i="3"/>
  <c r="T641" i="3"/>
  <c r="U641" i="3"/>
  <c r="T629" i="3"/>
  <c r="U629" i="3"/>
  <c r="T617" i="3"/>
  <c r="U617" i="3"/>
  <c r="T605" i="3"/>
  <c r="U605" i="3"/>
  <c r="T593" i="3"/>
  <c r="U593" i="3"/>
  <c r="T581" i="3"/>
  <c r="U581" i="3"/>
  <c r="T569" i="3"/>
  <c r="U569" i="3"/>
  <c r="T557" i="3"/>
  <c r="U557" i="3"/>
  <c r="T545" i="3"/>
  <c r="U545" i="3"/>
  <c r="T533" i="3"/>
  <c r="U533" i="3"/>
  <c r="T521" i="3"/>
  <c r="U521" i="3"/>
  <c r="T509" i="3"/>
  <c r="U509" i="3"/>
  <c r="T497" i="3"/>
  <c r="U497" i="3"/>
  <c r="T485" i="3"/>
  <c r="U485" i="3"/>
  <c r="T473" i="3"/>
  <c r="U473" i="3"/>
  <c r="T461" i="3"/>
  <c r="U461" i="3"/>
  <c r="T449" i="3"/>
  <c r="U449" i="3"/>
  <c r="T437" i="3"/>
  <c r="U437" i="3"/>
  <c r="T425" i="3"/>
  <c r="U425" i="3"/>
  <c r="T413" i="3"/>
  <c r="U413" i="3"/>
  <c r="T401" i="3"/>
  <c r="U401" i="3"/>
  <c r="T389" i="3"/>
  <c r="U389" i="3"/>
  <c r="T377" i="3"/>
  <c r="U377" i="3"/>
  <c r="T365" i="3"/>
  <c r="U365" i="3"/>
  <c r="T353" i="3"/>
  <c r="U353" i="3"/>
  <c r="T341" i="3"/>
  <c r="U341" i="3"/>
  <c r="T329" i="3"/>
  <c r="U329" i="3"/>
  <c r="T317" i="3"/>
  <c r="U317" i="3"/>
  <c r="T305" i="3"/>
  <c r="U305" i="3"/>
  <c r="T293" i="3"/>
  <c r="U293" i="3"/>
  <c r="T281" i="3"/>
  <c r="U281" i="3"/>
  <c r="T269" i="3"/>
  <c r="U269" i="3"/>
  <c r="T257" i="3"/>
  <c r="U257" i="3"/>
  <c r="T245" i="3"/>
  <c r="U245" i="3"/>
  <c r="T233" i="3"/>
  <c r="U233" i="3"/>
  <c r="T221" i="3"/>
  <c r="U221" i="3"/>
  <c r="T209" i="3"/>
  <c r="U209" i="3"/>
  <c r="T197" i="3"/>
  <c r="U197" i="3"/>
  <c r="T185" i="3"/>
  <c r="U185" i="3"/>
  <c r="T173" i="3"/>
  <c r="U173" i="3"/>
  <c r="T161" i="3"/>
  <c r="U161" i="3"/>
  <c r="T149" i="3"/>
  <c r="U149" i="3"/>
  <c r="T137" i="3"/>
  <c r="U137" i="3"/>
  <c r="T125" i="3"/>
  <c r="U125" i="3"/>
  <c r="T113" i="3"/>
  <c r="U113" i="3"/>
  <c r="T101" i="3"/>
  <c r="U101" i="3"/>
  <c r="T89" i="3"/>
  <c r="U89" i="3"/>
  <c r="T77" i="3"/>
  <c r="U77" i="3"/>
  <c r="T65" i="3"/>
  <c r="U65" i="3"/>
  <c r="T53" i="3"/>
  <c r="U53" i="3"/>
  <c r="T41" i="3"/>
  <c r="U41" i="3"/>
  <c r="T29" i="3"/>
  <c r="U29" i="3"/>
  <c r="T17" i="3"/>
  <c r="U17" i="3"/>
  <c r="T5" i="3"/>
  <c r="U5" i="3"/>
  <c r="T945" i="3"/>
  <c r="U945" i="3"/>
  <c r="T849" i="3"/>
  <c r="U849" i="3"/>
  <c r="T669" i="3"/>
  <c r="U669" i="3"/>
  <c r="T941" i="3"/>
  <c r="U941" i="3"/>
  <c r="T881" i="3"/>
  <c r="U881" i="3"/>
  <c r="T809" i="3"/>
  <c r="U809" i="3"/>
  <c r="T761" i="3"/>
  <c r="U761" i="3"/>
  <c r="T1000" i="3"/>
  <c r="U1000" i="3"/>
  <c r="T928" i="3"/>
  <c r="U928" i="3"/>
  <c r="T868" i="3"/>
  <c r="U868" i="3"/>
  <c r="T820" i="3"/>
  <c r="U820" i="3"/>
  <c r="T760" i="3"/>
  <c r="U760" i="3"/>
  <c r="T712" i="3"/>
  <c r="U712" i="3"/>
  <c r="T664" i="3"/>
  <c r="U664" i="3"/>
  <c r="T640" i="3"/>
  <c r="U640" i="3"/>
  <c r="T616" i="3"/>
  <c r="U616" i="3"/>
  <c r="T580" i="3"/>
  <c r="U580" i="3"/>
  <c r="T556" i="3"/>
  <c r="U556" i="3"/>
  <c r="T544" i="3"/>
  <c r="U544" i="3"/>
  <c r="T532" i="3"/>
  <c r="U532" i="3"/>
  <c r="T520" i="3"/>
  <c r="U520" i="3"/>
  <c r="T508" i="3"/>
  <c r="U508" i="3"/>
  <c r="T496" i="3"/>
  <c r="U496" i="3"/>
  <c r="T484" i="3"/>
  <c r="U484" i="3"/>
  <c r="T472" i="3"/>
  <c r="U472" i="3"/>
  <c r="T460" i="3"/>
  <c r="U460" i="3"/>
  <c r="T448" i="3"/>
  <c r="U448" i="3"/>
  <c r="T436" i="3"/>
  <c r="U436" i="3"/>
  <c r="T424" i="3"/>
  <c r="U424" i="3"/>
  <c r="T412" i="3"/>
  <c r="U412" i="3"/>
  <c r="T400" i="3"/>
  <c r="U400" i="3"/>
  <c r="T388" i="3"/>
  <c r="U388" i="3"/>
  <c r="T376" i="3"/>
  <c r="U376" i="3"/>
  <c r="T364" i="3"/>
  <c r="U364" i="3"/>
  <c r="T352" i="3"/>
  <c r="U352" i="3"/>
  <c r="T340" i="3"/>
  <c r="U340" i="3"/>
  <c r="T328" i="3"/>
  <c r="U328" i="3"/>
  <c r="T316" i="3"/>
  <c r="U316" i="3"/>
  <c r="T304" i="3"/>
  <c r="U304" i="3"/>
  <c r="T292" i="3"/>
  <c r="U292" i="3"/>
  <c r="T280" i="3"/>
  <c r="U280" i="3"/>
  <c r="T268" i="3"/>
  <c r="U268" i="3"/>
  <c r="T256" i="3"/>
  <c r="U256" i="3"/>
  <c r="T244" i="3"/>
  <c r="U244" i="3"/>
  <c r="T232" i="3"/>
  <c r="U232" i="3"/>
  <c r="T220" i="3"/>
  <c r="U220" i="3"/>
  <c r="T208" i="3"/>
  <c r="U208" i="3"/>
  <c r="T196" i="3"/>
  <c r="U196" i="3"/>
  <c r="T184" i="3"/>
  <c r="U184" i="3"/>
  <c r="T172" i="3"/>
  <c r="U172" i="3"/>
  <c r="T160" i="3"/>
  <c r="U160" i="3"/>
  <c r="T148" i="3"/>
  <c r="U148" i="3"/>
  <c r="T136" i="3"/>
  <c r="U136" i="3"/>
  <c r="T124" i="3"/>
  <c r="U124" i="3"/>
  <c r="T112" i="3"/>
  <c r="U112" i="3"/>
  <c r="T100" i="3"/>
  <c r="U100" i="3"/>
  <c r="T88" i="3"/>
  <c r="U88" i="3"/>
  <c r="T76" i="3"/>
  <c r="U76" i="3"/>
  <c r="T64" i="3"/>
  <c r="U64" i="3"/>
  <c r="T52" i="3"/>
  <c r="U52" i="3"/>
  <c r="T40" i="3"/>
  <c r="U40" i="3"/>
  <c r="T28" i="3"/>
  <c r="U28" i="3"/>
  <c r="T16" i="3"/>
  <c r="U16" i="3"/>
  <c r="T4" i="3"/>
  <c r="U4" i="3"/>
  <c r="T957" i="3"/>
  <c r="U957" i="3"/>
  <c r="T837" i="3"/>
  <c r="U837" i="3"/>
  <c r="T657" i="3"/>
  <c r="U657" i="3"/>
  <c r="T977" i="3"/>
  <c r="U977" i="3"/>
  <c r="T905" i="3"/>
  <c r="U905" i="3"/>
  <c r="T833" i="3"/>
  <c r="U833" i="3"/>
  <c r="T725" i="3"/>
  <c r="U725" i="3"/>
  <c r="T952" i="3"/>
  <c r="U952" i="3"/>
  <c r="T904" i="3"/>
  <c r="U904" i="3"/>
  <c r="T844" i="3"/>
  <c r="U844" i="3"/>
  <c r="T784" i="3"/>
  <c r="U784" i="3"/>
  <c r="T724" i="3"/>
  <c r="U724" i="3"/>
  <c r="T676" i="3"/>
  <c r="U676" i="3"/>
  <c r="T592" i="3"/>
  <c r="U592" i="3"/>
  <c r="T591" i="3"/>
  <c r="U591" i="3"/>
  <c r="T579" i="3"/>
  <c r="U579" i="3"/>
  <c r="T567" i="3"/>
  <c r="U567" i="3"/>
  <c r="T555" i="3"/>
  <c r="U555" i="3"/>
  <c r="T543" i="3"/>
  <c r="U543" i="3"/>
  <c r="T531" i="3"/>
  <c r="U531" i="3"/>
  <c r="T519" i="3"/>
  <c r="U519" i="3"/>
  <c r="T507" i="3"/>
  <c r="U507" i="3"/>
  <c r="T495" i="3"/>
  <c r="U495" i="3"/>
  <c r="T483" i="3"/>
  <c r="U483" i="3"/>
  <c r="T471" i="3"/>
  <c r="U471" i="3"/>
  <c r="T459" i="3"/>
  <c r="U459" i="3"/>
  <c r="T447" i="3"/>
  <c r="U447" i="3"/>
  <c r="T435" i="3"/>
  <c r="U435" i="3"/>
  <c r="T423" i="3"/>
  <c r="U423" i="3"/>
  <c r="T411" i="3"/>
  <c r="U411" i="3"/>
  <c r="T399" i="3"/>
  <c r="U399" i="3"/>
  <c r="T387" i="3"/>
  <c r="U387" i="3"/>
  <c r="T375" i="3"/>
  <c r="U375" i="3"/>
  <c r="T363" i="3"/>
  <c r="U363" i="3"/>
  <c r="T351" i="3"/>
  <c r="U351" i="3"/>
  <c r="T339" i="3"/>
  <c r="U339" i="3"/>
  <c r="T327" i="3"/>
  <c r="U327" i="3"/>
  <c r="T315" i="3"/>
  <c r="U315" i="3"/>
  <c r="T303" i="3"/>
  <c r="U303" i="3"/>
  <c r="T291" i="3"/>
  <c r="U291" i="3"/>
  <c r="T279" i="3"/>
  <c r="U279" i="3"/>
  <c r="T267" i="3"/>
  <c r="U267" i="3"/>
  <c r="T255" i="3"/>
  <c r="U255" i="3"/>
  <c r="T243" i="3"/>
  <c r="U243" i="3"/>
  <c r="T231" i="3"/>
  <c r="U231" i="3"/>
  <c r="T219" i="3"/>
  <c r="U219" i="3"/>
  <c r="T207" i="3"/>
  <c r="U207" i="3"/>
  <c r="T195" i="3"/>
  <c r="U195" i="3"/>
  <c r="T183" i="3"/>
  <c r="U183" i="3"/>
  <c r="T171" i="3"/>
  <c r="U171" i="3"/>
  <c r="T159" i="3"/>
  <c r="U159" i="3"/>
  <c r="T147" i="3"/>
  <c r="U147" i="3"/>
  <c r="T135" i="3"/>
  <c r="U135" i="3"/>
  <c r="T123" i="3"/>
  <c r="U123" i="3"/>
  <c r="T111" i="3"/>
  <c r="U111" i="3"/>
  <c r="T99" i="3"/>
  <c r="U99" i="3"/>
  <c r="T87" i="3"/>
  <c r="U87" i="3"/>
  <c r="T75" i="3"/>
  <c r="U75" i="3"/>
  <c r="T63" i="3"/>
  <c r="U63" i="3"/>
  <c r="T51" i="3"/>
  <c r="U51" i="3"/>
  <c r="T39" i="3"/>
  <c r="U39" i="3"/>
  <c r="T27" i="3"/>
  <c r="U27" i="3"/>
  <c r="T15" i="3"/>
  <c r="U15" i="3"/>
  <c r="T3" i="3"/>
  <c r="U3" i="3"/>
  <c r="T981" i="3"/>
  <c r="U981" i="3"/>
  <c r="T861" i="3"/>
  <c r="U861" i="3"/>
  <c r="T681" i="3"/>
  <c r="U681" i="3"/>
  <c r="T1001" i="3"/>
  <c r="U1001" i="3"/>
  <c r="T917" i="3"/>
  <c r="U917" i="3"/>
  <c r="T845" i="3"/>
  <c r="U845" i="3"/>
  <c r="T749" i="3"/>
  <c r="U749" i="3"/>
  <c r="T964" i="3"/>
  <c r="U964" i="3"/>
  <c r="T916" i="3"/>
  <c r="U916" i="3"/>
  <c r="T856" i="3"/>
  <c r="U856" i="3"/>
  <c r="T796" i="3"/>
  <c r="U796" i="3"/>
  <c r="T736" i="3"/>
  <c r="U736" i="3"/>
  <c r="T688" i="3"/>
  <c r="U688" i="3"/>
  <c r="T568" i="3"/>
  <c r="U568" i="3"/>
  <c r="T897" i="3"/>
  <c r="U897" i="3"/>
  <c r="T741" i="3"/>
  <c r="U741" i="3"/>
  <c r="T965" i="3"/>
  <c r="U965" i="3"/>
  <c r="T869" i="3"/>
  <c r="U869" i="3"/>
  <c r="T773" i="3"/>
  <c r="U773" i="3"/>
  <c r="T976" i="3"/>
  <c r="U976" i="3"/>
  <c r="T892" i="3"/>
  <c r="U892" i="3"/>
  <c r="T808" i="3"/>
  <c r="U808" i="3"/>
  <c r="T748" i="3"/>
  <c r="U748" i="3"/>
  <c r="T628" i="3"/>
  <c r="U628" i="3"/>
  <c r="T933" i="3"/>
  <c r="U933" i="3"/>
  <c r="T825" i="3"/>
  <c r="U825" i="3"/>
  <c r="T693" i="3"/>
  <c r="U693" i="3"/>
  <c r="T953" i="3"/>
  <c r="U953" i="3"/>
  <c r="T893" i="3"/>
  <c r="U893" i="3"/>
  <c r="T821" i="3"/>
  <c r="U821" i="3"/>
  <c r="T737" i="3"/>
  <c r="U737" i="3"/>
  <c r="T988" i="3"/>
  <c r="U988" i="3"/>
  <c r="T940" i="3"/>
  <c r="U940" i="3"/>
  <c r="T880" i="3"/>
  <c r="U880" i="3"/>
  <c r="T832" i="3"/>
  <c r="U832" i="3"/>
  <c r="T772" i="3"/>
  <c r="U772" i="3"/>
  <c r="T700" i="3"/>
  <c r="U700" i="3"/>
  <c r="T652" i="3"/>
  <c r="U652" i="3"/>
  <c r="T604" i="3"/>
  <c r="U604" i="3"/>
  <c r="T8" i="3"/>
  <c r="U2" i="3"/>
  <c r="T982" i="3"/>
  <c r="T970" i="3"/>
  <c r="T958" i="3"/>
  <c r="T946" i="3"/>
  <c r="T934" i="3"/>
  <c r="T922" i="3"/>
  <c r="T910" i="3"/>
  <c r="T898" i="3"/>
  <c r="T886" i="3"/>
  <c r="T874" i="3"/>
  <c r="T862" i="3"/>
  <c r="T850" i="3"/>
  <c r="T838" i="3"/>
  <c r="T826" i="3"/>
  <c r="T814" i="3"/>
  <c r="T802" i="3"/>
  <c r="T790" i="3"/>
  <c r="T778" i="3"/>
  <c r="T766" i="3"/>
  <c r="T754" i="3"/>
  <c r="T742" i="3"/>
  <c r="T730" i="3"/>
  <c r="T718" i="3"/>
  <c r="T706" i="3"/>
  <c r="T694" i="3"/>
  <c r="T682" i="3"/>
  <c r="T670" i="3"/>
  <c r="T658" i="3"/>
  <c r="T646" i="3"/>
  <c r="T634" i="3"/>
  <c r="T622" i="3"/>
  <c r="T610" i="3"/>
  <c r="T598" i="3"/>
  <c r="T586" i="3"/>
  <c r="T574" i="3"/>
  <c r="T562" i="3"/>
  <c r="T550" i="3"/>
  <c r="T538" i="3"/>
  <c r="T526" i="3"/>
  <c r="T514" i="3"/>
  <c r="T502" i="3"/>
  <c r="T490" i="3"/>
  <c r="T478" i="3"/>
  <c r="T466" i="3"/>
  <c r="T454" i="3"/>
  <c r="T442" i="3"/>
  <c r="T430" i="3"/>
  <c r="T418" i="3"/>
  <c r="T406" i="3"/>
  <c r="T394" i="3"/>
  <c r="T382" i="3"/>
  <c r="T370" i="3"/>
  <c r="T358" i="3"/>
  <c r="T346" i="3"/>
  <c r="T334" i="3"/>
  <c r="T322" i="3"/>
  <c r="T310" i="3"/>
  <c r="T298" i="3"/>
  <c r="T286" i="3"/>
  <c r="T274" i="3"/>
  <c r="T262" i="3"/>
  <c r="T250" i="3"/>
  <c r="T238" i="3"/>
  <c r="T226" i="3"/>
  <c r="T214" i="3"/>
  <c r="T202" i="3"/>
  <c r="T190" i="3"/>
  <c r="T178" i="3"/>
  <c r="T166" i="3"/>
  <c r="T154" i="3"/>
  <c r="T142" i="3"/>
  <c r="T130" i="3"/>
  <c r="T118" i="3"/>
  <c r="T106" i="3"/>
  <c r="T94" i="3"/>
  <c r="T82" i="3"/>
  <c r="T70" i="3"/>
  <c r="T58" i="3"/>
  <c r="T46" i="3"/>
  <c r="T34" i="3"/>
  <c r="T22" i="3"/>
  <c r="T10" i="3"/>
  <c r="T994" i="3"/>
  <c r="T995" i="3"/>
  <c r="T947" i="3"/>
  <c r="T911" i="3"/>
  <c r="T875" i="3"/>
  <c r="T863" i="3"/>
  <c r="T827" i="3"/>
  <c r="T815" i="3"/>
  <c r="T803" i="3"/>
  <c r="T791" i="3"/>
  <c r="T779" i="3"/>
  <c r="T767" i="3"/>
  <c r="T755" i="3"/>
  <c r="T743" i="3"/>
  <c r="T731" i="3"/>
  <c r="T719" i="3"/>
  <c r="T707" i="3"/>
  <c r="T695" i="3"/>
  <c r="T683" i="3"/>
  <c r="T671" i="3"/>
  <c r="T659" i="3"/>
  <c r="T647" i="3"/>
  <c r="T635" i="3"/>
  <c r="T623" i="3"/>
  <c r="T611" i="3"/>
  <c r="T599" i="3"/>
  <c r="T587" i="3"/>
  <c r="T575" i="3"/>
  <c r="T563" i="3"/>
  <c r="T551" i="3"/>
  <c r="T539" i="3"/>
  <c r="T527" i="3"/>
  <c r="T515" i="3"/>
  <c r="T503" i="3"/>
  <c r="T491" i="3"/>
  <c r="T479" i="3"/>
  <c r="T467" i="3"/>
  <c r="T455" i="3"/>
  <c r="T443" i="3"/>
  <c r="T431" i="3"/>
  <c r="T419" i="3"/>
  <c r="T407" i="3"/>
  <c r="T395" i="3"/>
  <c r="T383" i="3"/>
  <c r="T371" i="3"/>
  <c r="T359" i="3"/>
  <c r="T347" i="3"/>
  <c r="T335" i="3"/>
  <c r="T323" i="3"/>
  <c r="T311" i="3"/>
  <c r="T299" i="3"/>
  <c r="T287" i="3"/>
  <c r="T275" i="3"/>
  <c r="T263" i="3"/>
  <c r="T251" i="3"/>
  <c r="T239" i="3"/>
  <c r="T227" i="3"/>
  <c r="T215" i="3"/>
  <c r="T203" i="3"/>
  <c r="T191" i="3"/>
  <c r="T179" i="3"/>
  <c r="T167" i="3"/>
  <c r="T155" i="3"/>
  <c r="T143" i="3"/>
  <c r="T131" i="3"/>
  <c r="T119" i="3"/>
  <c r="T107" i="3"/>
  <c r="T95" i="3"/>
  <c r="T83" i="3"/>
  <c r="T71" i="3"/>
  <c r="T59" i="3"/>
  <c r="T47" i="3"/>
  <c r="T35" i="3"/>
  <c r="T23" i="3"/>
  <c r="T11" i="3"/>
  <c r="T971" i="3"/>
  <c r="T935" i="3"/>
  <c r="T899" i="3"/>
  <c r="T839" i="3"/>
  <c r="T983" i="3"/>
  <c r="T959" i="3"/>
  <c r="T923" i="3"/>
  <c r="T887" i="3"/>
  <c r="T851" i="3"/>
  <c r="T987" i="3"/>
  <c r="T975" i="3"/>
  <c r="T963" i="3"/>
  <c r="T939" i="3"/>
  <c r="T927" i="3"/>
  <c r="T915" i="3"/>
  <c r="T903" i="3"/>
  <c r="T891" i="3"/>
  <c r="T879" i="3"/>
  <c r="T867" i="3"/>
  <c r="T855" i="3"/>
  <c r="T843" i="3"/>
  <c r="T831" i="3"/>
  <c r="T819" i="3"/>
  <c r="T807" i="3"/>
  <c r="T795" i="3"/>
  <c r="T783" i="3"/>
  <c r="T771" i="3"/>
  <c r="T759" i="3"/>
  <c r="T747" i="3"/>
  <c r="T735" i="3"/>
  <c r="T723" i="3"/>
  <c r="T711" i="3"/>
  <c r="T699" i="3"/>
  <c r="T687" i="3"/>
  <c r="T675" i="3"/>
  <c r="T663" i="3"/>
  <c r="T651" i="3"/>
  <c r="T639" i="3"/>
  <c r="T627" i="3"/>
  <c r="T615" i="3"/>
  <c r="T603" i="3"/>
  <c r="T999" i="3"/>
  <c r="T951" i="3"/>
  <c r="T996" i="3"/>
  <c r="T984" i="3"/>
  <c r="T972" i="3"/>
  <c r="T960" i="3"/>
  <c r="T948" i="3"/>
  <c r="T936" i="3"/>
  <c r="T924" i="3"/>
  <c r="T912" i="3"/>
  <c r="T900" i="3"/>
  <c r="T888" i="3"/>
  <c r="T876" i="3"/>
  <c r="T864" i="3"/>
  <c r="T852" i="3"/>
  <c r="T840" i="3"/>
  <c r="T828" i="3"/>
  <c r="T816" i="3"/>
  <c r="T804" i="3"/>
  <c r="T792" i="3"/>
  <c r="T780" i="3"/>
  <c r="T768" i="3"/>
  <c r="T756" i="3"/>
  <c r="T744" i="3"/>
  <c r="T732" i="3"/>
  <c r="T720" i="3"/>
  <c r="T708" i="3"/>
  <c r="T696" i="3"/>
  <c r="T684" i="3"/>
  <c r="T672" i="3"/>
  <c r="T660" i="3"/>
  <c r="T648" i="3"/>
  <c r="T636" i="3"/>
  <c r="T624" i="3"/>
  <c r="T612" i="3"/>
  <c r="T600" i="3"/>
  <c r="T588" i="3"/>
  <c r="T576" i="3"/>
  <c r="T564" i="3"/>
  <c r="T552" i="3"/>
  <c r="T540" i="3"/>
  <c r="T528" i="3"/>
  <c r="T997" i="3"/>
  <c r="T961" i="3"/>
  <c r="T925" i="3"/>
  <c r="T901" i="3"/>
  <c r="T877" i="3"/>
  <c r="T853" i="3"/>
  <c r="T841" i="3"/>
  <c r="T829" i="3"/>
  <c r="T817" i="3"/>
  <c r="T805" i="3"/>
  <c r="T793" i="3"/>
  <c r="T781" i="3"/>
  <c r="T769" i="3"/>
  <c r="T757" i="3"/>
  <c r="T745" i="3"/>
  <c r="T733" i="3"/>
  <c r="T721" i="3"/>
  <c r="T709" i="3"/>
  <c r="T697" i="3"/>
  <c r="T685" i="3"/>
  <c r="T673" i="3"/>
  <c r="T661" i="3"/>
  <c r="T649" i="3"/>
  <c r="T637" i="3"/>
  <c r="T625" i="3"/>
  <c r="T613" i="3"/>
  <c r="T601" i="3"/>
  <c r="T589" i="3"/>
  <c r="T577" i="3"/>
  <c r="T565" i="3"/>
  <c r="T553" i="3"/>
  <c r="T541" i="3"/>
  <c r="T529" i="3"/>
  <c r="T517" i="3"/>
  <c r="T505" i="3"/>
  <c r="T493" i="3"/>
  <c r="T481" i="3"/>
  <c r="T469" i="3"/>
  <c r="T457" i="3"/>
  <c r="T445" i="3"/>
  <c r="T433" i="3"/>
  <c r="T421" i="3"/>
  <c r="T409" i="3"/>
  <c r="T397" i="3"/>
  <c r="T385" i="3"/>
  <c r="T373" i="3"/>
  <c r="T361" i="3"/>
  <c r="T349" i="3"/>
  <c r="T337" i="3"/>
  <c r="T325" i="3"/>
  <c r="T313" i="3"/>
  <c r="T301" i="3"/>
  <c r="T289" i="3"/>
  <c r="T277" i="3"/>
  <c r="T265" i="3"/>
  <c r="T253" i="3"/>
  <c r="T241" i="3"/>
  <c r="T229" i="3"/>
  <c r="T217" i="3"/>
  <c r="T973" i="3"/>
  <c r="T937" i="3"/>
  <c r="T889" i="3"/>
  <c r="T985" i="3"/>
  <c r="T949" i="3"/>
  <c r="T913" i="3"/>
  <c r="T865" i="3"/>
  <c r="T991" i="3"/>
  <c r="T979" i="3"/>
  <c r="T967" i="3"/>
  <c r="T955" i="3"/>
  <c r="T943" i="3"/>
  <c r="T931" i="3"/>
  <c r="T919" i="3"/>
  <c r="T907" i="3"/>
  <c r="T895" i="3"/>
  <c r="T883" i="3"/>
  <c r="T871" i="3"/>
  <c r="T859" i="3"/>
  <c r="T847" i="3"/>
  <c r="T835" i="3"/>
  <c r="T823" i="3"/>
  <c r="T811" i="3"/>
  <c r="T799" i="3"/>
  <c r="T787" i="3"/>
  <c r="T775" i="3"/>
  <c r="T763" i="3"/>
  <c r="T751" i="3"/>
  <c r="T739" i="3"/>
  <c r="T727" i="3"/>
  <c r="T715" i="3"/>
  <c r="T703" i="3"/>
  <c r="T691" i="3"/>
  <c r="T679" i="3"/>
  <c r="T667" i="3"/>
  <c r="T655" i="3"/>
  <c r="T643" i="3"/>
  <c r="T631" i="3"/>
  <c r="T619" i="3"/>
  <c r="T607" i="3"/>
  <c r="T595" i="3"/>
  <c r="T583" i="3"/>
  <c r="T571" i="3"/>
  <c r="T559" i="3"/>
  <c r="T547" i="3"/>
  <c r="T535" i="3"/>
  <c r="T523" i="3"/>
  <c r="T511" i="3"/>
  <c r="T499" i="3"/>
  <c r="T487" i="3"/>
  <c r="T475" i="3"/>
  <c r="T463" i="3"/>
  <c r="T451" i="3"/>
  <c r="T439" i="3"/>
  <c r="T427" i="3"/>
  <c r="T415" i="3"/>
  <c r="T403" i="3"/>
  <c r="T391" i="3"/>
  <c r="T379" i="3"/>
  <c r="T367" i="3"/>
  <c r="T355" i="3"/>
  <c r="T343" i="3"/>
  <c r="T331" i="3"/>
  <c r="T319" i="3"/>
  <c r="T307" i="3"/>
  <c r="T295" i="3"/>
  <c r="T283" i="3"/>
  <c r="T271" i="3"/>
  <c r="T259" i="3"/>
  <c r="T247" i="3"/>
  <c r="T235" i="3"/>
  <c r="T223" i="3"/>
  <c r="T211" i="3"/>
  <c r="T199" i="3"/>
  <c r="T187" i="3"/>
  <c r="T175" i="3"/>
  <c r="T163" i="3"/>
  <c r="T151" i="3"/>
  <c r="T139" i="3"/>
  <c r="T127" i="3"/>
  <c r="T115" i="3"/>
  <c r="T103" i="3"/>
  <c r="T91" i="3"/>
  <c r="T79" i="3"/>
  <c r="T67" i="3"/>
  <c r="T55" i="3"/>
  <c r="T43" i="3"/>
  <c r="T31" i="3"/>
  <c r="T19" i="3"/>
  <c r="T7" i="3"/>
  <c r="T998" i="3"/>
  <c r="T986" i="3"/>
  <c r="T974" i="3"/>
  <c r="T962" i="3"/>
  <c r="T950" i="3"/>
  <c r="T938" i="3"/>
  <c r="T926" i="3"/>
  <c r="T914" i="3"/>
  <c r="T902" i="3"/>
  <c r="T890" i="3"/>
  <c r="T878" i="3"/>
  <c r="T866" i="3"/>
  <c r="T854" i="3"/>
  <c r="T842" i="3"/>
  <c r="T830" i="3"/>
  <c r="T818" i="3"/>
  <c r="T806" i="3"/>
  <c r="T794" i="3"/>
  <c r="T782" i="3"/>
  <c r="T770" i="3"/>
  <c r="T758" i="3"/>
  <c r="T746" i="3"/>
  <c r="T734" i="3"/>
  <c r="T722" i="3"/>
  <c r="T710" i="3"/>
  <c r="T698" i="3"/>
  <c r="T686" i="3"/>
  <c r="T674" i="3"/>
  <c r="T662" i="3"/>
  <c r="T650" i="3"/>
  <c r="T638" i="3"/>
  <c r="T626" i="3"/>
  <c r="T614" i="3"/>
  <c r="T602" i="3"/>
  <c r="T590" i="3"/>
  <c r="T578" i="3"/>
  <c r="T566" i="3"/>
  <c r="T554" i="3"/>
  <c r="T542" i="3"/>
  <c r="T530" i="3"/>
  <c r="T518" i="3"/>
  <c r="T506" i="3"/>
  <c r="T494" i="3"/>
  <c r="T482" i="3"/>
  <c r="T470" i="3"/>
  <c r="T458" i="3"/>
  <c r="T446" i="3"/>
  <c r="T434" i="3"/>
  <c r="T422" i="3"/>
  <c r="T410" i="3"/>
  <c r="T398" i="3"/>
  <c r="T386" i="3"/>
  <c r="T374" i="3"/>
  <c r="T362" i="3"/>
  <c r="T350" i="3"/>
  <c r="T338" i="3"/>
  <c r="T326" i="3"/>
  <c r="T314" i="3"/>
  <c r="T302" i="3"/>
  <c r="T290" i="3"/>
  <c r="T278" i="3"/>
  <c r="T266" i="3"/>
  <c r="T254" i="3"/>
  <c r="T242" i="3"/>
  <c r="T230" i="3"/>
  <c r="T218" i="3"/>
  <c r="T206" i="3"/>
  <c r="T194" i="3"/>
  <c r="T182" i="3"/>
  <c r="T170" i="3"/>
  <c r="T158" i="3"/>
  <c r="T146" i="3"/>
  <c r="T134" i="3"/>
  <c r="T122" i="3"/>
  <c r="T110" i="3"/>
  <c r="T98" i="3"/>
  <c r="T86" i="3"/>
  <c r="T74" i="3"/>
  <c r="T62" i="3"/>
  <c r="T50" i="3"/>
  <c r="T38" i="3"/>
  <c r="T26" i="3"/>
  <c r="T14" i="3"/>
  <c r="T205" i="3"/>
  <c r="T193" i="3"/>
  <c r="T181" i="3"/>
  <c r="T169" i="3"/>
  <c r="T157" i="3"/>
  <c r="T145" i="3"/>
  <c r="T133" i="3"/>
  <c r="T121" i="3"/>
  <c r="T109" i="3"/>
  <c r="T97" i="3"/>
  <c r="T85" i="3"/>
  <c r="T73" i="3"/>
  <c r="T61" i="3"/>
  <c r="T49" i="3"/>
  <c r="T37" i="3"/>
  <c r="T25" i="3"/>
  <c r="T13" i="3"/>
  <c r="T516" i="3"/>
  <c r="T504" i="3"/>
  <c r="T492" i="3"/>
  <c r="T480" i="3"/>
  <c r="T468" i="3"/>
  <c r="T456" i="3"/>
  <c r="T444" i="3"/>
  <c r="T432" i="3"/>
  <c r="T420" i="3"/>
  <c r="T408" i="3"/>
  <c r="T396" i="3"/>
  <c r="T384" i="3"/>
  <c r="T372" i="3"/>
  <c r="T360" i="3"/>
  <c r="T348" i="3"/>
  <c r="T336" i="3"/>
  <c r="T324" i="3"/>
  <c r="T312" i="3"/>
  <c r="T300" i="3"/>
  <c r="T288" i="3"/>
  <c r="T276" i="3"/>
  <c r="T264" i="3"/>
  <c r="T252" i="3"/>
  <c r="T240" i="3"/>
  <c r="T228" i="3"/>
  <c r="T216" i="3"/>
  <c r="T204" i="3"/>
  <c r="T192" i="3"/>
  <c r="T180" i="3"/>
  <c r="T168" i="3"/>
  <c r="T156" i="3"/>
  <c r="T144" i="3"/>
  <c r="T132" i="3"/>
  <c r="T120" i="3"/>
  <c r="T108" i="3"/>
  <c r="T96" i="3"/>
  <c r="T84" i="3"/>
  <c r="T72" i="3"/>
  <c r="T60" i="3"/>
  <c r="T48" i="3"/>
  <c r="T36" i="3"/>
  <c r="T24" i="3"/>
  <c r="T12" i="3"/>
  <c r="Z16" i="6" l="1"/>
  <c r="AA16" i="6"/>
  <c r="AB16" i="6"/>
  <c r="Z15" i="6"/>
  <c r="AA15" i="6"/>
  <c r="AB15" i="6"/>
  <c r="AB18" i="6"/>
  <c r="AA18" i="6"/>
  <c r="Z18" i="6"/>
  <c r="AB19" i="6"/>
  <c r="AA19" i="6"/>
  <c r="Z19" i="6"/>
  <c r="AB5" i="6"/>
  <c r="AA11" i="6"/>
  <c r="AA5" i="6"/>
  <c r="Z11" i="6"/>
  <c r="AB11" i="6"/>
  <c r="Z5" i="6"/>
  <c r="Z14" i="6"/>
  <c r="AB14" i="6"/>
  <c r="AA14" i="6"/>
  <c r="AB12" i="6"/>
  <c r="AA12" i="6"/>
  <c r="Z12" i="6"/>
  <c r="AB7" i="6"/>
  <c r="AA7" i="6"/>
  <c r="Z7" i="6"/>
  <c r="AB20" i="6"/>
  <c r="AA17" i="6"/>
  <c r="AB17" i="6"/>
  <c r="Z17" i="6"/>
  <c r="Z13" i="6"/>
  <c r="AA13" i="6"/>
  <c r="AB6" i="6"/>
  <c r="AA6" i="6"/>
  <c r="Z6" i="6"/>
  <c r="AB13" i="6"/>
  <c r="AA20" i="6"/>
  <c r="Z2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<sst xmlns="http://schemas.openxmlformats.org/spreadsheetml/2006/main" count="15211" uniqueCount="126">
  <si>
    <t>Abalone_id</t>
  </si>
  <si>
    <t>Gender</t>
  </si>
  <si>
    <t>Length</t>
  </si>
  <si>
    <t>Diameter</t>
  </si>
  <si>
    <t>Height</t>
  </si>
  <si>
    <t>Whole_weight</t>
  </si>
  <si>
    <t>Shucked_weight</t>
  </si>
  <si>
    <t>Viscera_weight</t>
  </si>
  <si>
    <t>Shell_weight</t>
  </si>
  <si>
    <t>Rings</t>
  </si>
  <si>
    <t>Collector</t>
  </si>
  <si>
    <t>Collector_First</t>
  </si>
  <si>
    <t>Collector_last</t>
  </si>
  <si>
    <t>Collector_organization</t>
  </si>
  <si>
    <t>Water</t>
  </si>
  <si>
    <t>Water_region</t>
  </si>
  <si>
    <t>Feb_temp</t>
  </si>
  <si>
    <t>I</t>
  </si>
  <si>
    <t>Nate</t>
  </si>
  <si>
    <t>Craig</t>
  </si>
  <si>
    <t>NOAA Fisheries</t>
  </si>
  <si>
    <t>Florida Atlantic Coast</t>
  </si>
  <si>
    <t>F</t>
  </si>
  <si>
    <t>Hazel</t>
  </si>
  <si>
    <t>Villa</t>
  </si>
  <si>
    <t>University of Minnesota</t>
  </si>
  <si>
    <t>Great Lakes</t>
  </si>
  <si>
    <t>Betty</t>
  </si>
  <si>
    <t>Berg</t>
  </si>
  <si>
    <t>University of Houston</t>
  </si>
  <si>
    <t>West Coast</t>
  </si>
  <si>
    <t>M</t>
  </si>
  <si>
    <t>Conan</t>
  </si>
  <si>
    <t>Dalton</t>
  </si>
  <si>
    <t>Southeast</t>
  </si>
  <si>
    <t>Pacific</t>
  </si>
  <si>
    <t xml:space="preserve">Gulf of Mexico	</t>
  </si>
  <si>
    <t>Naima</t>
  </si>
  <si>
    <t>Reyes</t>
  </si>
  <si>
    <t>Northeast</t>
  </si>
  <si>
    <t>Martin</t>
  </si>
  <si>
    <t>Gaines</t>
  </si>
  <si>
    <t>San Diego State University</t>
  </si>
  <si>
    <t>Iona</t>
  </si>
  <si>
    <t>Connolly</t>
  </si>
  <si>
    <t>Florida Atlantic University</t>
  </si>
  <si>
    <t>Inaya</t>
  </si>
  <si>
    <t>Bernard</t>
  </si>
  <si>
    <t>Stanford University</t>
  </si>
  <si>
    <t>Haniya</t>
  </si>
  <si>
    <t>Talley</t>
  </si>
  <si>
    <t>Prince William Sound Science Center</t>
  </si>
  <si>
    <t>Tiegan</t>
  </si>
  <si>
    <t>Davie</t>
  </si>
  <si>
    <t>University of California, Davis</t>
  </si>
  <si>
    <t>Kali</t>
  </si>
  <si>
    <t>Metcalfe</t>
  </si>
  <si>
    <t>Mote Marine Laboratory</t>
  </si>
  <si>
    <t>North Pacific</t>
  </si>
  <si>
    <t>Mid-Atlantic</t>
  </si>
  <si>
    <t>Santiago</t>
  </si>
  <si>
    <t>Vaughan</t>
  </si>
  <si>
    <t xml:space="preserve">Ohio State University	</t>
  </si>
  <si>
    <t>Rebecca</t>
  </si>
  <si>
    <t>Bennett</t>
  </si>
  <si>
    <t>Jan</t>
  </si>
  <si>
    <t>Odom</t>
  </si>
  <si>
    <t>Danica</t>
  </si>
  <si>
    <t>Tyler</t>
  </si>
  <si>
    <t xml:space="preserve">University of Florida	</t>
  </si>
  <si>
    <t>Florida Gulf Coast</t>
  </si>
  <si>
    <t>Category</t>
  </si>
  <si>
    <t>Category 1</t>
  </si>
  <si>
    <t>Category 2</t>
  </si>
  <si>
    <t>Category 3</t>
  </si>
  <si>
    <t>Abalone_value</t>
  </si>
  <si>
    <t>Abalone_value_by_category</t>
  </si>
  <si>
    <t>Average Value by Gender</t>
  </si>
  <si>
    <t>Average Value by Water Region</t>
  </si>
  <si>
    <t>Gulf of Mexico</t>
  </si>
  <si>
    <t>Value</t>
  </si>
  <si>
    <t>Most Expesive</t>
  </si>
  <si>
    <t>Least Expensive</t>
  </si>
  <si>
    <t>Average</t>
  </si>
  <si>
    <t>Statistics</t>
  </si>
  <si>
    <t>Minimum</t>
  </si>
  <si>
    <t>Maximum</t>
  </si>
  <si>
    <t>Mean</t>
  </si>
  <si>
    <t>Variance</t>
  </si>
  <si>
    <t>Abalone Statistics</t>
  </si>
  <si>
    <t>Enter Abalone ID</t>
  </si>
  <si>
    <t>Row Number</t>
  </si>
  <si>
    <t>Search for Abalone Row by Data</t>
  </si>
  <si>
    <t>Average of Shucked_weight</t>
  </si>
  <si>
    <t>Max of Viscera_weight</t>
  </si>
  <si>
    <t>Min of Shell_weight</t>
  </si>
  <si>
    <t>Grand Total</t>
  </si>
  <si>
    <t>Water Region</t>
  </si>
  <si>
    <t>Pivot Table Data by Water Region</t>
  </si>
  <si>
    <t>Collector_first</t>
  </si>
  <si>
    <t>Enter Data</t>
  </si>
  <si>
    <t>Search for Abalone by ID</t>
  </si>
  <si>
    <t>Collector Abalone</t>
  </si>
  <si>
    <t>Abalone ID</t>
  </si>
  <si>
    <t>Beatrice Roberts</t>
  </si>
  <si>
    <t>Alivia Allen</t>
  </si>
  <si>
    <t>Tori Terry</t>
  </si>
  <si>
    <t>Angela Crawford</t>
  </si>
  <si>
    <t>Axel Anthony</t>
  </si>
  <si>
    <t>Scientists' Allocation</t>
  </si>
  <si>
    <t>Optimal Solution</t>
  </si>
  <si>
    <t>Total</t>
  </si>
  <si>
    <t>Capacity</t>
  </si>
  <si>
    <t>Demand</t>
  </si>
  <si>
    <t>Totals</t>
  </si>
  <si>
    <t>Scientist Variable Cost per Minute</t>
  </si>
  <si>
    <t>Scientists</t>
  </si>
  <si>
    <t>Assigned Locations</t>
  </si>
  <si>
    <t>Northeast, Pacific</t>
  </si>
  <si>
    <t>Mid-Atlantic, North Pacific</t>
  </si>
  <si>
    <t>Florida Gulf Coast, Southeast</t>
  </si>
  <si>
    <t>Florida Atlantic Coast, West Coast</t>
  </si>
  <si>
    <t>Gulf of Mexico, Great Lakes</t>
  </si>
  <si>
    <t>Enter Collector First Name</t>
  </si>
  <si>
    <t>Enter Collector Last Name</t>
  </si>
  <si>
    <t>Enter Water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</si>
</sst>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0"/>
      <name val="Calibri Light"/>
      <family val="2"/>
      <scheme val="maj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249977111117893"/>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quotePrefix="1"/>
    <xf numFmtId="0" fontId="0" fillId="0" borderId="0" xfId="0" applyNumberFormat="1"/>
    <xf numFmtId="0" fontId="0" fillId="0" borderId="11" xfId="0" applyBorder="1"/>
    <xf numFmtId="164" fontId="0" fillId="0" borderId="11" xfId="0" applyNumberFormat="1" applyBorder="1"/>
    <xf numFmtId="0" fontId="0" fillId="0" borderId="12" xfId="0" applyBorder="1"/>
    <xf numFmtId="0" fontId="0" fillId="0" borderId="17" xfId="0" applyBorder="1"/>
    <xf numFmtId="164" fontId="0" fillId="0" borderId="13" xfId="0" applyNumberFormat="1" applyBorder="1"/>
    <xf numFmtId="164" fontId="0" fillId="0" borderId="18" xfId="0" applyNumberFormat="1" applyBorder="1"/>
    <xf numFmtId="0" fontId="16" fillId="33" borderId="14" xfId="0" applyFont="1" applyFill="1" applyBorder="1"/>
    <xf numFmtId="0" fontId="16" fillId="33" borderId="15" xfId="0" applyFont="1" applyFill="1" applyBorder="1"/>
    <xf numFmtId="0" fontId="16" fillId="33" borderId="16" xfId="0" applyFont="1" applyFill="1" applyBorder="1"/>
    <xf numFmtId="0" fontId="0" fillId="0" borderId="11" xfId="0" pivotButton="1" applyBorder="1"/>
    <xf numFmtId="0" fontId="0" fillId="0" borderId="11" xfId="0" applyBorder="1" applyAlignment="1">
      <alignment horizontal="left"/>
    </xf>
    <xf numFmtId="0" fontId="0" fillId="0" borderId="11" xfId="0" applyNumberFormat="1" applyBorder="1"/>
    <xf numFmtId="0" fontId="0" fillId="36" borderId="11" xfId="0" applyFill="1" applyBorder="1" applyAlignment="1">
      <alignment horizontal="center" vertical="top"/>
    </xf>
    <xf numFmtId="0" fontId="0" fillId="36" borderId="11" xfId="0" applyFill="1" applyBorder="1"/>
    <xf numFmtId="0" fontId="16" fillId="35" borderId="11" xfId="0" applyFont="1" applyFill="1" applyBorder="1"/>
    <xf numFmtId="0" fontId="0" fillId="0" borderId="0" xfId="0" applyAlignment="1">
      <alignment horizontal="center" vertical="center"/>
    </xf>
    <xf numFmtId="0" fontId="0" fillId="0" borderId="0" xfId="0" quotePrefix="1" applyAlignment="1">
      <alignment horizontal="center" vertical="center"/>
    </xf>
    <xf numFmtId="0"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Border="1"/>
    <xf numFmtId="0" fontId="0" fillId="0" borderId="11" xfId="0" applyBorder="1" applyAlignment="1">
      <alignment horizontal="center" vertical="center"/>
    </xf>
    <xf numFmtId="0" fontId="1" fillId="32" borderId="11" xfId="41" applyBorder="1" applyAlignment="1">
      <alignment horizontal="center" vertical="center"/>
    </xf>
    <xf numFmtId="0" fontId="0" fillId="37" borderId="11" xfId="0" applyFill="1" applyBorder="1" applyAlignment="1">
      <alignment horizontal="center" vertical="center"/>
    </xf>
    <xf numFmtId="0" fontId="1" fillId="30" borderId="11" xfId="39" applyBorder="1" applyAlignment="1">
      <alignment horizontal="center" vertical="center"/>
    </xf>
    <xf numFmtId="0" fontId="18" fillId="38" borderId="11" xfId="1" applyFont="1" applyFill="1" applyBorder="1" applyAlignment="1">
      <alignment horizontal="center" vertical="center"/>
    </xf>
    <xf numFmtId="0" fontId="0" fillId="0" borderId="0" xfId="0" applyAlignment="1">
      <alignment wrapText="1"/>
    </xf>
    <xf numFmtId="0" fontId="13" fillId="38" borderId="11" xfId="0" applyFont="1" applyFill="1" applyBorder="1"/>
    <xf numFmtId="0" fontId="18" fillId="34" borderId="11" xfId="1" applyFont="1" applyFill="1" applyBorder="1" applyAlignment="1">
      <alignment horizontal="center" vertical="center"/>
    </xf>
    <xf numFmtId="0" fontId="18" fillId="34" borderId="0" xfId="1" applyFont="1" applyFill="1" applyAlignment="1">
      <alignment horizontal="center" vertical="center"/>
    </xf>
    <xf numFmtId="0" fontId="18" fillId="34" borderId="10" xfId="1" applyFont="1" applyFill="1" applyBorder="1" applyAlignment="1">
      <alignment horizontal="center" vertical="center"/>
    </xf>
    <xf numFmtId="0" fontId="18" fillId="34" borderId="13" xfId="1" applyFont="1" applyFill="1" applyBorder="1" applyAlignment="1">
      <alignment horizontal="center"/>
    </xf>
    <xf numFmtId="0" fontId="18" fillId="34" borderId="19" xfId="1" applyFont="1" applyFill="1" applyBorder="1" applyAlignment="1">
      <alignment horizontal="center"/>
    </xf>
    <xf numFmtId="0" fontId="18" fillId="34" borderId="12" xfId="1" applyFont="1" applyFill="1" applyBorder="1" applyAlignment="1">
      <alignment horizontal="center"/>
    </xf>
    <xf numFmtId="0" fontId="16" fillId="35" borderId="13" xfId="0" applyFont="1" applyFill="1" applyBorder="1" applyAlignment="1">
      <alignment horizontal="center"/>
    </xf>
    <xf numFmtId="0" fontId="16" fillId="35" borderId="12" xfId="0" applyFont="1" applyFill="1" applyBorder="1" applyAlignment="1">
      <alignment horizontal="center"/>
    </xf>
    <xf numFmtId="0" fontId="16" fillId="35" borderId="19" xfId="0" applyFont="1" applyFill="1" applyBorder="1" applyAlignment="1">
      <alignment horizontal="center"/>
    </xf>
    <xf numFmtId="0" fontId="0" fillId="36" borderId="13" xfId="0" applyFill="1" applyBorder="1" applyAlignment="1">
      <alignment horizontal="center"/>
    </xf>
    <xf numFmtId="0" fontId="0" fillId="36" borderId="12" xfId="0" applyFill="1" applyBorder="1" applyAlignment="1">
      <alignment horizontal="center"/>
    </xf>
    <xf numFmtId="0" fontId="18" fillId="34" borderId="13" xfId="1" applyFont="1" applyFill="1" applyBorder="1" applyAlignment="1">
      <alignment horizontal="center" vertical="center"/>
    </xf>
    <xf numFmtId="0" fontId="18" fillId="34" borderId="19" xfId="1" applyFont="1" applyFill="1" applyBorder="1" applyAlignment="1">
      <alignment horizontal="center" vertical="center"/>
    </xf>
    <xf numFmtId="0" fontId="18" fillId="34" borderId="12" xfId="1" applyFont="1" applyFill="1" applyBorder="1" applyAlignment="1">
      <alignment horizontal="center" vertical="center"/>
    </xf>
    <xf numFmtId="0" fontId="18" fillId="38" borderId="10" xfId="1" applyFont="1" applyFill="1" applyBorder="1" applyAlignment="1">
      <alignment horizontal="center"/>
    </xf>
    <xf numFmtId="0" fontId="18" fillId="38" borderId="11" xfId="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4" formatCode="&quot;$&quot;#,##0.00"/>
      <border diagonalUp="0" diagonalDown="0">
        <left style="thin">
          <color indexed="64"/>
        </left>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border diagonalUp="0" diagonalDown="0" outline="0">
        <left style="thin">
          <color indexed="64"/>
        </left>
        <right style="thin">
          <color indexed="64"/>
        </right>
        <top/>
        <bottom/>
      </border>
    </dxf>
    <dxf>
      <numFmt numFmtId="164" formatCode="&quot;$&quot;#,##0.00"/>
      <border diagonalUp="0" diagonalDown="0">
        <left style="thin">
          <color indexed="64"/>
        </left>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patternFill>
      </fill>
      <border diagonalUp="0" diagonalDown="0" outline="0">
        <left style="thin">
          <color indexed="64"/>
        </left>
        <right style="thin">
          <color indexed="64"/>
        </right>
        <top/>
        <bottom/>
      </border>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b="1"/>
              <a:t>Average Heigh</a:t>
            </a:r>
            <a:r>
              <a:rPr lang="en-US" b="1" baseline="0"/>
              <a:t>t per Ring</a:t>
            </a:r>
            <a:endParaRPr lang="en-US" b="1"/>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Kimberly_Dieu_Personal_Data!$J$1</c:f>
              <c:strCache>
                <c:ptCount val="1"/>
                <c:pt idx="0">
                  <c:v>Rings</c:v>
                </c:pt>
              </c:strCache>
            </c:strRef>
          </c:tx>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0"/>
          </c:trendline>
          <c:xVal>
            <c:numRef>
              <c:f>Kimberly_Dieu_Personal_Data!$E$2:$E$1001</c:f>
              <c:numCache>
                <c:formatCode>General</c:formatCode>
                <c:ptCount val="1000"/>
                <c:pt idx="0">
                  <c:v>0.09</c:v>
                </c:pt>
                <c:pt idx="1">
                  <c:v>0.17499999999999999</c:v>
                </c:pt>
                <c:pt idx="2">
                  <c:v>0.16500000000000001</c:v>
                </c:pt>
                <c:pt idx="3">
                  <c:v>0.17</c:v>
                </c:pt>
                <c:pt idx="4">
                  <c:v>0.1</c:v>
                </c:pt>
                <c:pt idx="5">
                  <c:v>0.21</c:v>
                </c:pt>
                <c:pt idx="6">
                  <c:v>0.12</c:v>
                </c:pt>
                <c:pt idx="7">
                  <c:v>0.19</c:v>
                </c:pt>
                <c:pt idx="8">
                  <c:v>0.1</c:v>
                </c:pt>
                <c:pt idx="9">
                  <c:v>0.08</c:v>
                </c:pt>
                <c:pt idx="10">
                  <c:v>0.16500000000000001</c:v>
                </c:pt>
                <c:pt idx="11">
                  <c:v>0.17</c:v>
                </c:pt>
                <c:pt idx="12">
                  <c:v>0.16</c:v>
                </c:pt>
                <c:pt idx="13">
                  <c:v>0.17</c:v>
                </c:pt>
                <c:pt idx="14">
                  <c:v>0.13</c:v>
                </c:pt>
                <c:pt idx="15">
                  <c:v>0.16</c:v>
                </c:pt>
                <c:pt idx="16">
                  <c:v>0.08</c:v>
                </c:pt>
                <c:pt idx="17">
                  <c:v>0.22</c:v>
                </c:pt>
                <c:pt idx="18">
                  <c:v>0.13</c:v>
                </c:pt>
                <c:pt idx="19">
                  <c:v>0.18</c:v>
                </c:pt>
                <c:pt idx="20">
                  <c:v>0.185</c:v>
                </c:pt>
                <c:pt idx="21">
                  <c:v>0.17499999999999999</c:v>
                </c:pt>
                <c:pt idx="22">
                  <c:v>0.14499999999999999</c:v>
                </c:pt>
                <c:pt idx="23">
                  <c:v>0.115</c:v>
                </c:pt>
                <c:pt idx="24">
                  <c:v>0.19</c:v>
                </c:pt>
                <c:pt idx="25">
                  <c:v>6.5000000000000002E-2</c:v>
                </c:pt>
                <c:pt idx="26">
                  <c:v>0.20499999999999999</c:v>
                </c:pt>
                <c:pt idx="27">
                  <c:v>0.155</c:v>
                </c:pt>
                <c:pt idx="28">
                  <c:v>0.15</c:v>
                </c:pt>
                <c:pt idx="29">
                  <c:v>0.14000000000000001</c:v>
                </c:pt>
                <c:pt idx="30">
                  <c:v>0.15</c:v>
                </c:pt>
                <c:pt idx="31">
                  <c:v>8.5000000000000006E-2</c:v>
                </c:pt>
                <c:pt idx="32">
                  <c:v>0.12</c:v>
                </c:pt>
                <c:pt idx="33">
                  <c:v>0.105</c:v>
                </c:pt>
                <c:pt idx="34">
                  <c:v>0.12</c:v>
                </c:pt>
                <c:pt idx="35">
                  <c:v>0.13</c:v>
                </c:pt>
                <c:pt idx="36">
                  <c:v>0.105</c:v>
                </c:pt>
                <c:pt idx="37">
                  <c:v>0.18</c:v>
                </c:pt>
                <c:pt idx="38">
                  <c:v>0.19</c:v>
                </c:pt>
                <c:pt idx="39">
                  <c:v>0.13500000000000001</c:v>
                </c:pt>
                <c:pt idx="40">
                  <c:v>0.12</c:v>
                </c:pt>
                <c:pt idx="41">
                  <c:v>0.17499999999999999</c:v>
                </c:pt>
                <c:pt idx="42">
                  <c:v>0.11</c:v>
                </c:pt>
                <c:pt idx="43">
                  <c:v>0.14499999999999999</c:v>
                </c:pt>
                <c:pt idx="44">
                  <c:v>0.12</c:v>
                </c:pt>
                <c:pt idx="45">
                  <c:v>0.13500000000000001</c:v>
                </c:pt>
                <c:pt idx="46">
                  <c:v>0.1</c:v>
                </c:pt>
                <c:pt idx="47">
                  <c:v>0.2</c:v>
                </c:pt>
                <c:pt idx="48">
                  <c:v>0.14000000000000001</c:v>
                </c:pt>
                <c:pt idx="49">
                  <c:v>0.09</c:v>
                </c:pt>
                <c:pt idx="50">
                  <c:v>0.12</c:v>
                </c:pt>
                <c:pt idx="51">
                  <c:v>0.105</c:v>
                </c:pt>
                <c:pt idx="52">
                  <c:v>0.13</c:v>
                </c:pt>
                <c:pt idx="53">
                  <c:v>0.105</c:v>
                </c:pt>
                <c:pt idx="54">
                  <c:v>7.0000000000000007E-2</c:v>
                </c:pt>
                <c:pt idx="55">
                  <c:v>0.15</c:v>
                </c:pt>
                <c:pt idx="56">
                  <c:v>0.15</c:v>
                </c:pt>
                <c:pt idx="57">
                  <c:v>0.215</c:v>
                </c:pt>
                <c:pt idx="58">
                  <c:v>0.105</c:v>
                </c:pt>
                <c:pt idx="59">
                  <c:v>9.5000000000000001E-2</c:v>
                </c:pt>
                <c:pt idx="60">
                  <c:v>0.125</c:v>
                </c:pt>
                <c:pt idx="61">
                  <c:v>0.19</c:v>
                </c:pt>
                <c:pt idx="62">
                  <c:v>0.16</c:v>
                </c:pt>
                <c:pt idx="63">
                  <c:v>0.20499999999999999</c:v>
                </c:pt>
                <c:pt idx="64">
                  <c:v>0.155</c:v>
                </c:pt>
                <c:pt idx="65">
                  <c:v>0.23499999999999999</c:v>
                </c:pt>
                <c:pt idx="66">
                  <c:v>0.13</c:v>
                </c:pt>
                <c:pt idx="67">
                  <c:v>7.0000000000000007E-2</c:v>
                </c:pt>
                <c:pt idx="68">
                  <c:v>0.17</c:v>
                </c:pt>
                <c:pt idx="69">
                  <c:v>0.18</c:v>
                </c:pt>
                <c:pt idx="70">
                  <c:v>0.11</c:v>
                </c:pt>
                <c:pt idx="71">
                  <c:v>0.16</c:v>
                </c:pt>
                <c:pt idx="72">
                  <c:v>0.185</c:v>
                </c:pt>
                <c:pt idx="73">
                  <c:v>6.5000000000000002E-2</c:v>
                </c:pt>
                <c:pt idx="74">
                  <c:v>0.13</c:v>
                </c:pt>
                <c:pt idx="75">
                  <c:v>0.13500000000000001</c:v>
                </c:pt>
                <c:pt idx="76">
                  <c:v>0.15</c:v>
                </c:pt>
                <c:pt idx="77">
                  <c:v>0.17</c:v>
                </c:pt>
                <c:pt idx="78">
                  <c:v>0.14499999999999999</c:v>
                </c:pt>
                <c:pt idx="79">
                  <c:v>0.14499999999999999</c:v>
                </c:pt>
                <c:pt idx="80">
                  <c:v>0.17499999999999999</c:v>
                </c:pt>
                <c:pt idx="81">
                  <c:v>0.16500000000000001</c:v>
                </c:pt>
                <c:pt idx="82">
                  <c:v>0.155</c:v>
                </c:pt>
                <c:pt idx="83">
                  <c:v>0.16</c:v>
                </c:pt>
                <c:pt idx="84">
                  <c:v>0.05</c:v>
                </c:pt>
                <c:pt idx="85">
                  <c:v>0.185</c:v>
                </c:pt>
                <c:pt idx="86">
                  <c:v>0.2</c:v>
                </c:pt>
                <c:pt idx="87">
                  <c:v>0.16</c:v>
                </c:pt>
                <c:pt idx="88">
                  <c:v>9.5000000000000001E-2</c:v>
                </c:pt>
                <c:pt idx="89">
                  <c:v>0.13500000000000001</c:v>
                </c:pt>
                <c:pt idx="90">
                  <c:v>0.115</c:v>
                </c:pt>
                <c:pt idx="91">
                  <c:v>0.18</c:v>
                </c:pt>
                <c:pt idx="92">
                  <c:v>0.14499999999999999</c:v>
                </c:pt>
                <c:pt idx="93">
                  <c:v>0.12</c:v>
                </c:pt>
                <c:pt idx="94">
                  <c:v>0.14000000000000001</c:v>
                </c:pt>
                <c:pt idx="95">
                  <c:v>0.125</c:v>
                </c:pt>
                <c:pt idx="96">
                  <c:v>0.08</c:v>
                </c:pt>
                <c:pt idx="97">
                  <c:v>0.105</c:v>
                </c:pt>
                <c:pt idx="98">
                  <c:v>0.17499999999999999</c:v>
                </c:pt>
                <c:pt idx="99">
                  <c:v>0.16500000000000001</c:v>
                </c:pt>
                <c:pt idx="100">
                  <c:v>0.09</c:v>
                </c:pt>
                <c:pt idx="101">
                  <c:v>0.125</c:v>
                </c:pt>
                <c:pt idx="102">
                  <c:v>0.14000000000000001</c:v>
                </c:pt>
                <c:pt idx="103">
                  <c:v>7.4999999999999997E-2</c:v>
                </c:pt>
                <c:pt idx="104">
                  <c:v>0.16</c:v>
                </c:pt>
                <c:pt idx="105">
                  <c:v>0.15</c:v>
                </c:pt>
                <c:pt idx="106">
                  <c:v>0.125</c:v>
                </c:pt>
                <c:pt idx="107">
                  <c:v>0.20499999999999999</c:v>
                </c:pt>
                <c:pt idx="108">
                  <c:v>7.0000000000000007E-2</c:v>
                </c:pt>
                <c:pt idx="109">
                  <c:v>9.5000000000000001E-2</c:v>
                </c:pt>
                <c:pt idx="110">
                  <c:v>0.1</c:v>
                </c:pt>
                <c:pt idx="111">
                  <c:v>0.19500000000000001</c:v>
                </c:pt>
                <c:pt idx="112">
                  <c:v>8.5000000000000006E-2</c:v>
                </c:pt>
                <c:pt idx="113">
                  <c:v>0.15</c:v>
                </c:pt>
                <c:pt idx="114">
                  <c:v>0.17499999999999999</c:v>
                </c:pt>
                <c:pt idx="115">
                  <c:v>0.185</c:v>
                </c:pt>
                <c:pt idx="116">
                  <c:v>0.16500000000000001</c:v>
                </c:pt>
                <c:pt idx="117">
                  <c:v>0.14000000000000001</c:v>
                </c:pt>
                <c:pt idx="118">
                  <c:v>0.17499999999999999</c:v>
                </c:pt>
                <c:pt idx="119">
                  <c:v>7.0000000000000007E-2</c:v>
                </c:pt>
                <c:pt idx="120">
                  <c:v>7.0000000000000007E-2</c:v>
                </c:pt>
                <c:pt idx="121">
                  <c:v>0.125</c:v>
                </c:pt>
                <c:pt idx="122">
                  <c:v>0.18</c:v>
                </c:pt>
                <c:pt idx="123">
                  <c:v>9.5000000000000001E-2</c:v>
                </c:pt>
                <c:pt idx="124">
                  <c:v>0.20499999999999999</c:v>
                </c:pt>
                <c:pt idx="125">
                  <c:v>8.5000000000000006E-2</c:v>
                </c:pt>
                <c:pt idx="126">
                  <c:v>0.105</c:v>
                </c:pt>
                <c:pt idx="127">
                  <c:v>0.125</c:v>
                </c:pt>
                <c:pt idx="128">
                  <c:v>0.105</c:v>
                </c:pt>
                <c:pt idx="129">
                  <c:v>0.185</c:v>
                </c:pt>
                <c:pt idx="130">
                  <c:v>0.155</c:v>
                </c:pt>
                <c:pt idx="131">
                  <c:v>0</c:v>
                </c:pt>
                <c:pt idx="132">
                  <c:v>0.12</c:v>
                </c:pt>
                <c:pt idx="133">
                  <c:v>0.02</c:v>
                </c:pt>
                <c:pt idx="134">
                  <c:v>0.215</c:v>
                </c:pt>
                <c:pt idx="135">
                  <c:v>0.1</c:v>
                </c:pt>
                <c:pt idx="136">
                  <c:v>0.17499999999999999</c:v>
                </c:pt>
                <c:pt idx="137">
                  <c:v>0.155</c:v>
                </c:pt>
                <c:pt idx="138">
                  <c:v>0.12</c:v>
                </c:pt>
                <c:pt idx="139">
                  <c:v>0.05</c:v>
                </c:pt>
                <c:pt idx="140">
                  <c:v>7.0000000000000007E-2</c:v>
                </c:pt>
                <c:pt idx="141">
                  <c:v>0.11</c:v>
                </c:pt>
                <c:pt idx="142">
                  <c:v>0.1</c:v>
                </c:pt>
                <c:pt idx="143">
                  <c:v>0.155</c:v>
                </c:pt>
                <c:pt idx="144">
                  <c:v>0.18</c:v>
                </c:pt>
                <c:pt idx="145">
                  <c:v>0.09</c:v>
                </c:pt>
                <c:pt idx="146">
                  <c:v>0.155</c:v>
                </c:pt>
                <c:pt idx="147">
                  <c:v>0.20499999999999999</c:v>
                </c:pt>
                <c:pt idx="148">
                  <c:v>0.14000000000000001</c:v>
                </c:pt>
                <c:pt idx="149">
                  <c:v>0.17</c:v>
                </c:pt>
                <c:pt idx="150">
                  <c:v>0.12</c:v>
                </c:pt>
                <c:pt idx="151">
                  <c:v>0.14499999999999999</c:v>
                </c:pt>
                <c:pt idx="152">
                  <c:v>6.5000000000000002E-2</c:v>
                </c:pt>
                <c:pt idx="153">
                  <c:v>0.09</c:v>
                </c:pt>
                <c:pt idx="154">
                  <c:v>0.15</c:v>
                </c:pt>
                <c:pt idx="155">
                  <c:v>0.17499999999999999</c:v>
                </c:pt>
                <c:pt idx="156">
                  <c:v>0.155</c:v>
                </c:pt>
                <c:pt idx="157">
                  <c:v>0.16</c:v>
                </c:pt>
                <c:pt idx="158">
                  <c:v>0.06</c:v>
                </c:pt>
                <c:pt idx="159">
                  <c:v>0.16</c:v>
                </c:pt>
                <c:pt idx="160">
                  <c:v>7.0000000000000007E-2</c:v>
                </c:pt>
                <c:pt idx="161">
                  <c:v>0.13</c:v>
                </c:pt>
                <c:pt idx="162">
                  <c:v>0.13500000000000001</c:v>
                </c:pt>
                <c:pt idx="163">
                  <c:v>0.12</c:v>
                </c:pt>
                <c:pt idx="164">
                  <c:v>0.16</c:v>
                </c:pt>
                <c:pt idx="165">
                  <c:v>0.155</c:v>
                </c:pt>
                <c:pt idx="166">
                  <c:v>0.19</c:v>
                </c:pt>
                <c:pt idx="167">
                  <c:v>0.185</c:v>
                </c:pt>
                <c:pt idx="168">
                  <c:v>0.17</c:v>
                </c:pt>
                <c:pt idx="169">
                  <c:v>0.17499999999999999</c:v>
                </c:pt>
                <c:pt idx="170">
                  <c:v>0.13</c:v>
                </c:pt>
                <c:pt idx="171">
                  <c:v>0.17499999999999999</c:v>
                </c:pt>
                <c:pt idx="172">
                  <c:v>0.12</c:v>
                </c:pt>
                <c:pt idx="173">
                  <c:v>0.17499999999999999</c:v>
                </c:pt>
                <c:pt idx="174">
                  <c:v>0.13500000000000001</c:v>
                </c:pt>
                <c:pt idx="175">
                  <c:v>0.17499999999999999</c:v>
                </c:pt>
                <c:pt idx="176">
                  <c:v>0.14499999999999999</c:v>
                </c:pt>
                <c:pt idx="177">
                  <c:v>0.15</c:v>
                </c:pt>
                <c:pt idx="178">
                  <c:v>0.14000000000000001</c:v>
                </c:pt>
                <c:pt idx="179">
                  <c:v>0.19</c:v>
                </c:pt>
                <c:pt idx="180">
                  <c:v>0.155</c:v>
                </c:pt>
                <c:pt idx="181">
                  <c:v>0.125</c:v>
                </c:pt>
                <c:pt idx="182">
                  <c:v>0.14000000000000001</c:v>
                </c:pt>
                <c:pt idx="183">
                  <c:v>0.115</c:v>
                </c:pt>
                <c:pt idx="184">
                  <c:v>0.14000000000000001</c:v>
                </c:pt>
                <c:pt idx="185">
                  <c:v>0.20499999999999999</c:v>
                </c:pt>
                <c:pt idx="186">
                  <c:v>0.13</c:v>
                </c:pt>
                <c:pt idx="187">
                  <c:v>0.18</c:v>
                </c:pt>
                <c:pt idx="188">
                  <c:v>0.14499999999999999</c:v>
                </c:pt>
                <c:pt idx="189">
                  <c:v>7.4999999999999997E-2</c:v>
                </c:pt>
                <c:pt idx="190">
                  <c:v>0.11</c:v>
                </c:pt>
                <c:pt idx="191">
                  <c:v>0.125</c:v>
                </c:pt>
                <c:pt idx="192">
                  <c:v>0.15</c:v>
                </c:pt>
                <c:pt idx="193">
                  <c:v>0.06</c:v>
                </c:pt>
                <c:pt idx="194">
                  <c:v>0.155</c:v>
                </c:pt>
                <c:pt idx="195">
                  <c:v>0.15</c:v>
                </c:pt>
                <c:pt idx="196">
                  <c:v>0.16</c:v>
                </c:pt>
                <c:pt idx="197">
                  <c:v>0.17499999999999999</c:v>
                </c:pt>
                <c:pt idx="198">
                  <c:v>0.155</c:v>
                </c:pt>
                <c:pt idx="199">
                  <c:v>0.125</c:v>
                </c:pt>
                <c:pt idx="200">
                  <c:v>7.4999999999999997E-2</c:v>
                </c:pt>
                <c:pt idx="201">
                  <c:v>0.125</c:v>
                </c:pt>
                <c:pt idx="202">
                  <c:v>0.17499999999999999</c:v>
                </c:pt>
                <c:pt idx="203">
                  <c:v>0.13</c:v>
                </c:pt>
                <c:pt idx="204">
                  <c:v>0.08</c:v>
                </c:pt>
                <c:pt idx="205">
                  <c:v>0.115</c:v>
                </c:pt>
                <c:pt idx="206">
                  <c:v>0.20499999999999999</c:v>
                </c:pt>
                <c:pt idx="207">
                  <c:v>0.1</c:v>
                </c:pt>
                <c:pt idx="208">
                  <c:v>0.19500000000000001</c:v>
                </c:pt>
                <c:pt idx="209">
                  <c:v>0.14000000000000001</c:v>
                </c:pt>
                <c:pt idx="210">
                  <c:v>0.1</c:v>
                </c:pt>
                <c:pt idx="211">
                  <c:v>0.08</c:v>
                </c:pt>
                <c:pt idx="212">
                  <c:v>0.12</c:v>
                </c:pt>
                <c:pt idx="213">
                  <c:v>0.115</c:v>
                </c:pt>
                <c:pt idx="214">
                  <c:v>0.15</c:v>
                </c:pt>
                <c:pt idx="215">
                  <c:v>0.1</c:v>
                </c:pt>
                <c:pt idx="216">
                  <c:v>0.08</c:v>
                </c:pt>
                <c:pt idx="217">
                  <c:v>7.4999999999999997E-2</c:v>
                </c:pt>
                <c:pt idx="218">
                  <c:v>0.13500000000000001</c:v>
                </c:pt>
                <c:pt idx="219">
                  <c:v>0.12</c:v>
                </c:pt>
                <c:pt idx="220">
                  <c:v>0.155</c:v>
                </c:pt>
                <c:pt idx="221">
                  <c:v>0.14000000000000001</c:v>
                </c:pt>
                <c:pt idx="222">
                  <c:v>0.16500000000000001</c:v>
                </c:pt>
                <c:pt idx="223">
                  <c:v>0.215</c:v>
                </c:pt>
                <c:pt idx="224">
                  <c:v>0.18</c:v>
                </c:pt>
                <c:pt idx="225">
                  <c:v>0.115</c:v>
                </c:pt>
                <c:pt idx="226">
                  <c:v>0.18</c:v>
                </c:pt>
                <c:pt idx="227">
                  <c:v>0.04</c:v>
                </c:pt>
                <c:pt idx="228">
                  <c:v>0.14000000000000001</c:v>
                </c:pt>
                <c:pt idx="229">
                  <c:v>9.5000000000000001E-2</c:v>
                </c:pt>
                <c:pt idx="230">
                  <c:v>0.185</c:v>
                </c:pt>
                <c:pt idx="231">
                  <c:v>0.19</c:v>
                </c:pt>
                <c:pt idx="232">
                  <c:v>0.155</c:v>
                </c:pt>
                <c:pt idx="233">
                  <c:v>0.125</c:v>
                </c:pt>
                <c:pt idx="234">
                  <c:v>0.16</c:v>
                </c:pt>
                <c:pt idx="235">
                  <c:v>0.1</c:v>
                </c:pt>
                <c:pt idx="236">
                  <c:v>0.13500000000000001</c:v>
                </c:pt>
                <c:pt idx="237">
                  <c:v>0.155</c:v>
                </c:pt>
                <c:pt idx="238">
                  <c:v>9.5000000000000001E-2</c:v>
                </c:pt>
                <c:pt idx="239">
                  <c:v>0.155</c:v>
                </c:pt>
                <c:pt idx="240">
                  <c:v>0.15</c:v>
                </c:pt>
                <c:pt idx="241">
                  <c:v>0.04</c:v>
                </c:pt>
                <c:pt idx="242">
                  <c:v>0.105</c:v>
                </c:pt>
                <c:pt idx="243">
                  <c:v>0.13500000000000001</c:v>
                </c:pt>
                <c:pt idx="244">
                  <c:v>0.105</c:v>
                </c:pt>
                <c:pt idx="245">
                  <c:v>8.5000000000000006E-2</c:v>
                </c:pt>
                <c:pt idx="246">
                  <c:v>0.14499999999999999</c:v>
                </c:pt>
                <c:pt idx="247">
                  <c:v>0.16500000000000001</c:v>
                </c:pt>
                <c:pt idx="248">
                  <c:v>0.09</c:v>
                </c:pt>
                <c:pt idx="249">
                  <c:v>0.13</c:v>
                </c:pt>
                <c:pt idx="250">
                  <c:v>0.16</c:v>
                </c:pt>
                <c:pt idx="251">
                  <c:v>0.125</c:v>
                </c:pt>
                <c:pt idx="252">
                  <c:v>0.18</c:v>
                </c:pt>
                <c:pt idx="253">
                  <c:v>0.2</c:v>
                </c:pt>
                <c:pt idx="254">
                  <c:v>0.13500000000000001</c:v>
                </c:pt>
                <c:pt idx="255">
                  <c:v>0.15</c:v>
                </c:pt>
                <c:pt idx="256">
                  <c:v>0.11</c:v>
                </c:pt>
                <c:pt idx="257">
                  <c:v>0.14499999999999999</c:v>
                </c:pt>
                <c:pt idx="258">
                  <c:v>0.15</c:v>
                </c:pt>
                <c:pt idx="259">
                  <c:v>0.21</c:v>
                </c:pt>
                <c:pt idx="260">
                  <c:v>0.17</c:v>
                </c:pt>
                <c:pt idx="261">
                  <c:v>0.15</c:v>
                </c:pt>
                <c:pt idx="262">
                  <c:v>0.185</c:v>
                </c:pt>
                <c:pt idx="263">
                  <c:v>0.155</c:v>
                </c:pt>
                <c:pt idx="264">
                  <c:v>0.15</c:v>
                </c:pt>
                <c:pt idx="265">
                  <c:v>0.125</c:v>
                </c:pt>
                <c:pt idx="266">
                  <c:v>0.155</c:v>
                </c:pt>
                <c:pt idx="267">
                  <c:v>0.13500000000000001</c:v>
                </c:pt>
                <c:pt idx="268">
                  <c:v>0.155</c:v>
                </c:pt>
                <c:pt idx="269">
                  <c:v>0.15</c:v>
                </c:pt>
                <c:pt idx="270">
                  <c:v>0.105</c:v>
                </c:pt>
                <c:pt idx="271">
                  <c:v>0.12</c:v>
                </c:pt>
                <c:pt idx="272">
                  <c:v>0.15</c:v>
                </c:pt>
                <c:pt idx="273">
                  <c:v>0.13</c:v>
                </c:pt>
                <c:pt idx="274">
                  <c:v>0.13500000000000001</c:v>
                </c:pt>
                <c:pt idx="275">
                  <c:v>0.185</c:v>
                </c:pt>
                <c:pt idx="276">
                  <c:v>0.16500000000000001</c:v>
                </c:pt>
                <c:pt idx="277">
                  <c:v>0.14000000000000001</c:v>
                </c:pt>
                <c:pt idx="278">
                  <c:v>0.13500000000000001</c:v>
                </c:pt>
                <c:pt idx="279">
                  <c:v>0.13</c:v>
                </c:pt>
                <c:pt idx="280">
                  <c:v>0.06</c:v>
                </c:pt>
                <c:pt idx="281">
                  <c:v>0.115</c:v>
                </c:pt>
                <c:pt idx="282">
                  <c:v>0.115</c:v>
                </c:pt>
                <c:pt idx="283">
                  <c:v>0.08</c:v>
                </c:pt>
                <c:pt idx="284">
                  <c:v>0.13</c:v>
                </c:pt>
                <c:pt idx="285">
                  <c:v>0.18</c:v>
                </c:pt>
                <c:pt idx="286">
                  <c:v>0.115</c:v>
                </c:pt>
                <c:pt idx="287">
                  <c:v>0.125</c:v>
                </c:pt>
                <c:pt idx="288">
                  <c:v>0.2</c:v>
                </c:pt>
                <c:pt idx="289">
                  <c:v>0.185</c:v>
                </c:pt>
                <c:pt idx="290">
                  <c:v>0.15</c:v>
                </c:pt>
                <c:pt idx="291">
                  <c:v>0.23</c:v>
                </c:pt>
                <c:pt idx="292">
                  <c:v>0.13500000000000001</c:v>
                </c:pt>
                <c:pt idx="293">
                  <c:v>0.14499999999999999</c:v>
                </c:pt>
                <c:pt idx="294">
                  <c:v>0.11</c:v>
                </c:pt>
                <c:pt idx="295">
                  <c:v>0.1</c:v>
                </c:pt>
                <c:pt idx="296">
                  <c:v>0.16</c:v>
                </c:pt>
                <c:pt idx="297">
                  <c:v>0.16500000000000001</c:v>
                </c:pt>
                <c:pt idx="298">
                  <c:v>0.105</c:v>
                </c:pt>
                <c:pt idx="299">
                  <c:v>0.16500000000000001</c:v>
                </c:pt>
                <c:pt idx="300">
                  <c:v>0.17499999999999999</c:v>
                </c:pt>
                <c:pt idx="301">
                  <c:v>0.15</c:v>
                </c:pt>
                <c:pt idx="302">
                  <c:v>0.14000000000000001</c:v>
                </c:pt>
                <c:pt idx="303">
                  <c:v>0.14499999999999999</c:v>
                </c:pt>
                <c:pt idx="304">
                  <c:v>0.18</c:v>
                </c:pt>
                <c:pt idx="305">
                  <c:v>0.215</c:v>
                </c:pt>
                <c:pt idx="306">
                  <c:v>0.125</c:v>
                </c:pt>
                <c:pt idx="307">
                  <c:v>4.4999999999999998E-2</c:v>
                </c:pt>
                <c:pt idx="308">
                  <c:v>0.21</c:v>
                </c:pt>
                <c:pt idx="309">
                  <c:v>6.5000000000000002E-2</c:v>
                </c:pt>
                <c:pt idx="310">
                  <c:v>0.15</c:v>
                </c:pt>
                <c:pt idx="311">
                  <c:v>0.105</c:v>
                </c:pt>
                <c:pt idx="312">
                  <c:v>0.125</c:v>
                </c:pt>
                <c:pt idx="313">
                  <c:v>0.185</c:v>
                </c:pt>
                <c:pt idx="314">
                  <c:v>0.16</c:v>
                </c:pt>
                <c:pt idx="315">
                  <c:v>9.5000000000000001E-2</c:v>
                </c:pt>
                <c:pt idx="316">
                  <c:v>0.12</c:v>
                </c:pt>
                <c:pt idx="317">
                  <c:v>0.17499999999999999</c:v>
                </c:pt>
                <c:pt idx="318">
                  <c:v>0.1</c:v>
                </c:pt>
                <c:pt idx="319">
                  <c:v>0.17</c:v>
                </c:pt>
                <c:pt idx="320">
                  <c:v>0.105</c:v>
                </c:pt>
                <c:pt idx="321">
                  <c:v>0.115</c:v>
                </c:pt>
                <c:pt idx="322">
                  <c:v>0.15</c:v>
                </c:pt>
                <c:pt idx="323">
                  <c:v>0.16500000000000001</c:v>
                </c:pt>
                <c:pt idx="324">
                  <c:v>0.11</c:v>
                </c:pt>
                <c:pt idx="325">
                  <c:v>9.5000000000000001E-2</c:v>
                </c:pt>
                <c:pt idx="326">
                  <c:v>0.05</c:v>
                </c:pt>
                <c:pt idx="327">
                  <c:v>0.11</c:v>
                </c:pt>
                <c:pt idx="328">
                  <c:v>0.125</c:v>
                </c:pt>
                <c:pt idx="329">
                  <c:v>0.125</c:v>
                </c:pt>
                <c:pt idx="330">
                  <c:v>0.1</c:v>
                </c:pt>
                <c:pt idx="331">
                  <c:v>9.5000000000000001E-2</c:v>
                </c:pt>
                <c:pt idx="332">
                  <c:v>0.17</c:v>
                </c:pt>
                <c:pt idx="333">
                  <c:v>0.08</c:v>
                </c:pt>
                <c:pt idx="334">
                  <c:v>0.185</c:v>
                </c:pt>
                <c:pt idx="335">
                  <c:v>0.13500000000000001</c:v>
                </c:pt>
                <c:pt idx="336">
                  <c:v>0.13</c:v>
                </c:pt>
                <c:pt idx="337">
                  <c:v>0.125</c:v>
                </c:pt>
                <c:pt idx="338">
                  <c:v>0.105</c:v>
                </c:pt>
                <c:pt idx="339">
                  <c:v>0.105</c:v>
                </c:pt>
                <c:pt idx="340">
                  <c:v>0.13500000000000001</c:v>
                </c:pt>
                <c:pt idx="341">
                  <c:v>0.09</c:v>
                </c:pt>
                <c:pt idx="342">
                  <c:v>0.14000000000000001</c:v>
                </c:pt>
                <c:pt idx="343">
                  <c:v>0.1</c:v>
                </c:pt>
                <c:pt idx="344">
                  <c:v>0.185</c:v>
                </c:pt>
                <c:pt idx="345">
                  <c:v>0.125</c:v>
                </c:pt>
                <c:pt idx="346">
                  <c:v>0.12</c:v>
                </c:pt>
                <c:pt idx="347">
                  <c:v>0.15</c:v>
                </c:pt>
                <c:pt idx="348">
                  <c:v>0.15</c:v>
                </c:pt>
                <c:pt idx="349">
                  <c:v>9.5000000000000001E-2</c:v>
                </c:pt>
                <c:pt idx="350">
                  <c:v>0.1</c:v>
                </c:pt>
                <c:pt idx="351">
                  <c:v>0.12</c:v>
                </c:pt>
                <c:pt idx="352">
                  <c:v>5.5E-2</c:v>
                </c:pt>
                <c:pt idx="353">
                  <c:v>0.16500000000000001</c:v>
                </c:pt>
                <c:pt idx="354">
                  <c:v>0.185</c:v>
                </c:pt>
                <c:pt idx="355">
                  <c:v>0.13</c:v>
                </c:pt>
                <c:pt idx="356">
                  <c:v>0.15</c:v>
                </c:pt>
                <c:pt idx="357">
                  <c:v>0.17499999999999999</c:v>
                </c:pt>
                <c:pt idx="358">
                  <c:v>0.17499999999999999</c:v>
                </c:pt>
                <c:pt idx="359">
                  <c:v>0.115</c:v>
                </c:pt>
                <c:pt idx="360">
                  <c:v>0.155</c:v>
                </c:pt>
                <c:pt idx="361">
                  <c:v>0.115</c:v>
                </c:pt>
                <c:pt idx="362">
                  <c:v>0.08</c:v>
                </c:pt>
                <c:pt idx="363">
                  <c:v>0.125</c:v>
                </c:pt>
                <c:pt idx="364">
                  <c:v>0.12</c:v>
                </c:pt>
                <c:pt idx="365">
                  <c:v>0.16</c:v>
                </c:pt>
                <c:pt idx="366">
                  <c:v>0.17499999999999999</c:v>
                </c:pt>
                <c:pt idx="367">
                  <c:v>0.04</c:v>
                </c:pt>
                <c:pt idx="368">
                  <c:v>0.115</c:v>
                </c:pt>
                <c:pt idx="369">
                  <c:v>0.14000000000000001</c:v>
                </c:pt>
                <c:pt idx="370">
                  <c:v>0.185</c:v>
                </c:pt>
                <c:pt idx="371">
                  <c:v>0.16</c:v>
                </c:pt>
                <c:pt idx="372">
                  <c:v>0.125</c:v>
                </c:pt>
                <c:pt idx="373">
                  <c:v>0.08</c:v>
                </c:pt>
                <c:pt idx="374">
                  <c:v>0.2</c:v>
                </c:pt>
                <c:pt idx="375">
                  <c:v>0.08</c:v>
                </c:pt>
                <c:pt idx="376">
                  <c:v>0.13500000000000001</c:v>
                </c:pt>
                <c:pt idx="377">
                  <c:v>0.14000000000000001</c:v>
                </c:pt>
                <c:pt idx="378">
                  <c:v>0.19</c:v>
                </c:pt>
                <c:pt idx="379">
                  <c:v>0.14499999999999999</c:v>
                </c:pt>
                <c:pt idx="380">
                  <c:v>0.09</c:v>
                </c:pt>
                <c:pt idx="381">
                  <c:v>0.14000000000000001</c:v>
                </c:pt>
                <c:pt idx="382">
                  <c:v>0.15</c:v>
                </c:pt>
                <c:pt idx="383">
                  <c:v>0.17499999999999999</c:v>
                </c:pt>
                <c:pt idx="384">
                  <c:v>9.5000000000000001E-2</c:v>
                </c:pt>
                <c:pt idx="385">
                  <c:v>0.13</c:v>
                </c:pt>
                <c:pt idx="386">
                  <c:v>0.17499999999999999</c:v>
                </c:pt>
                <c:pt idx="387">
                  <c:v>0.125</c:v>
                </c:pt>
                <c:pt idx="388">
                  <c:v>0.15</c:v>
                </c:pt>
                <c:pt idx="389">
                  <c:v>0.14499999999999999</c:v>
                </c:pt>
                <c:pt idx="390">
                  <c:v>0.105</c:v>
                </c:pt>
                <c:pt idx="391">
                  <c:v>0.185</c:v>
                </c:pt>
                <c:pt idx="392">
                  <c:v>7.4999999999999997E-2</c:v>
                </c:pt>
                <c:pt idx="393">
                  <c:v>0.13500000000000001</c:v>
                </c:pt>
                <c:pt idx="394">
                  <c:v>0.14000000000000001</c:v>
                </c:pt>
                <c:pt idx="395">
                  <c:v>5.5E-2</c:v>
                </c:pt>
                <c:pt idx="396">
                  <c:v>0.185</c:v>
                </c:pt>
                <c:pt idx="397">
                  <c:v>0.19500000000000001</c:v>
                </c:pt>
                <c:pt idx="398">
                  <c:v>0.105</c:v>
                </c:pt>
                <c:pt idx="399">
                  <c:v>0.14000000000000001</c:v>
                </c:pt>
                <c:pt idx="400">
                  <c:v>0.16</c:v>
                </c:pt>
                <c:pt idx="401">
                  <c:v>0.11</c:v>
                </c:pt>
                <c:pt idx="402">
                  <c:v>8.5000000000000006E-2</c:v>
                </c:pt>
                <c:pt idx="403">
                  <c:v>0.12</c:v>
                </c:pt>
                <c:pt idx="404">
                  <c:v>0.15</c:v>
                </c:pt>
                <c:pt idx="405">
                  <c:v>0.1</c:v>
                </c:pt>
                <c:pt idx="406">
                  <c:v>7.4999999999999997E-2</c:v>
                </c:pt>
                <c:pt idx="407">
                  <c:v>0.125</c:v>
                </c:pt>
                <c:pt idx="408">
                  <c:v>0.155</c:v>
                </c:pt>
                <c:pt idx="409">
                  <c:v>0.105</c:v>
                </c:pt>
                <c:pt idx="410">
                  <c:v>0.13500000000000001</c:v>
                </c:pt>
                <c:pt idx="411">
                  <c:v>0.155</c:v>
                </c:pt>
                <c:pt idx="412">
                  <c:v>0.19</c:v>
                </c:pt>
                <c:pt idx="413">
                  <c:v>0.105</c:v>
                </c:pt>
                <c:pt idx="414">
                  <c:v>0.20499999999999999</c:v>
                </c:pt>
                <c:pt idx="415">
                  <c:v>0.11</c:v>
                </c:pt>
                <c:pt idx="416">
                  <c:v>0.14000000000000001</c:v>
                </c:pt>
                <c:pt idx="417">
                  <c:v>0.16500000000000001</c:v>
                </c:pt>
                <c:pt idx="418">
                  <c:v>0.17</c:v>
                </c:pt>
                <c:pt idx="419">
                  <c:v>0.16500000000000001</c:v>
                </c:pt>
                <c:pt idx="420">
                  <c:v>0.125</c:v>
                </c:pt>
                <c:pt idx="421">
                  <c:v>0.1</c:v>
                </c:pt>
                <c:pt idx="422">
                  <c:v>0.19</c:v>
                </c:pt>
                <c:pt idx="423">
                  <c:v>0.22500000000000001</c:v>
                </c:pt>
                <c:pt idx="424">
                  <c:v>0.14000000000000001</c:v>
                </c:pt>
                <c:pt idx="425">
                  <c:v>0.115</c:v>
                </c:pt>
                <c:pt idx="426">
                  <c:v>0.15</c:v>
                </c:pt>
                <c:pt idx="427">
                  <c:v>0.12</c:v>
                </c:pt>
                <c:pt idx="428">
                  <c:v>0.17</c:v>
                </c:pt>
                <c:pt idx="429">
                  <c:v>0.18</c:v>
                </c:pt>
                <c:pt idx="430">
                  <c:v>0.14000000000000001</c:v>
                </c:pt>
                <c:pt idx="431">
                  <c:v>0.19500000000000001</c:v>
                </c:pt>
                <c:pt idx="432">
                  <c:v>0.1</c:v>
                </c:pt>
                <c:pt idx="433">
                  <c:v>0.13</c:v>
                </c:pt>
                <c:pt idx="434">
                  <c:v>0.14000000000000001</c:v>
                </c:pt>
                <c:pt idx="435">
                  <c:v>0.18</c:v>
                </c:pt>
                <c:pt idx="436">
                  <c:v>0.17</c:v>
                </c:pt>
                <c:pt idx="437">
                  <c:v>0.16</c:v>
                </c:pt>
                <c:pt idx="438">
                  <c:v>0.16</c:v>
                </c:pt>
                <c:pt idx="439">
                  <c:v>0.19500000000000001</c:v>
                </c:pt>
                <c:pt idx="440">
                  <c:v>0.185</c:v>
                </c:pt>
                <c:pt idx="441">
                  <c:v>0.105</c:v>
                </c:pt>
                <c:pt idx="442">
                  <c:v>0.16</c:v>
                </c:pt>
                <c:pt idx="443">
                  <c:v>0.16500000000000001</c:v>
                </c:pt>
                <c:pt idx="444">
                  <c:v>0.19</c:v>
                </c:pt>
                <c:pt idx="445">
                  <c:v>9.5000000000000001E-2</c:v>
                </c:pt>
                <c:pt idx="446">
                  <c:v>0.15</c:v>
                </c:pt>
                <c:pt idx="447">
                  <c:v>0.18</c:v>
                </c:pt>
                <c:pt idx="448">
                  <c:v>0.185</c:v>
                </c:pt>
                <c:pt idx="449">
                  <c:v>0.1</c:v>
                </c:pt>
                <c:pt idx="450">
                  <c:v>0.1</c:v>
                </c:pt>
                <c:pt idx="451">
                  <c:v>6.5000000000000002E-2</c:v>
                </c:pt>
                <c:pt idx="452">
                  <c:v>0.155</c:v>
                </c:pt>
                <c:pt idx="453">
                  <c:v>0.14499999999999999</c:v>
                </c:pt>
                <c:pt idx="454">
                  <c:v>0.15</c:v>
                </c:pt>
                <c:pt idx="455">
                  <c:v>0.215</c:v>
                </c:pt>
                <c:pt idx="456">
                  <c:v>0.1</c:v>
                </c:pt>
                <c:pt idx="457">
                  <c:v>0.115</c:v>
                </c:pt>
                <c:pt idx="458">
                  <c:v>0.15</c:v>
                </c:pt>
                <c:pt idx="459">
                  <c:v>0.14499999999999999</c:v>
                </c:pt>
                <c:pt idx="460">
                  <c:v>0.185</c:v>
                </c:pt>
                <c:pt idx="461">
                  <c:v>0.1</c:v>
                </c:pt>
                <c:pt idx="462">
                  <c:v>0.13</c:v>
                </c:pt>
                <c:pt idx="463">
                  <c:v>0.12</c:v>
                </c:pt>
                <c:pt idx="464">
                  <c:v>0.13</c:v>
                </c:pt>
                <c:pt idx="465">
                  <c:v>0.14000000000000001</c:v>
                </c:pt>
                <c:pt idx="466">
                  <c:v>0.15</c:v>
                </c:pt>
                <c:pt idx="467">
                  <c:v>0.16500000000000001</c:v>
                </c:pt>
                <c:pt idx="468">
                  <c:v>0.16</c:v>
                </c:pt>
                <c:pt idx="469">
                  <c:v>0.125</c:v>
                </c:pt>
                <c:pt idx="470">
                  <c:v>0.1</c:v>
                </c:pt>
                <c:pt idx="471">
                  <c:v>0.11</c:v>
                </c:pt>
                <c:pt idx="472">
                  <c:v>0.09</c:v>
                </c:pt>
                <c:pt idx="473">
                  <c:v>0.13</c:v>
                </c:pt>
                <c:pt idx="474">
                  <c:v>0.155</c:v>
                </c:pt>
                <c:pt idx="475">
                  <c:v>0.16</c:v>
                </c:pt>
                <c:pt idx="476">
                  <c:v>0.11</c:v>
                </c:pt>
                <c:pt idx="477">
                  <c:v>0.12</c:v>
                </c:pt>
                <c:pt idx="478">
                  <c:v>0.18</c:v>
                </c:pt>
                <c:pt idx="479">
                  <c:v>7.4999999999999997E-2</c:v>
                </c:pt>
                <c:pt idx="480">
                  <c:v>7.0000000000000007E-2</c:v>
                </c:pt>
                <c:pt idx="481">
                  <c:v>0.08</c:v>
                </c:pt>
                <c:pt idx="482">
                  <c:v>0.14000000000000001</c:v>
                </c:pt>
                <c:pt idx="483">
                  <c:v>0.15</c:v>
                </c:pt>
                <c:pt idx="484">
                  <c:v>0.1</c:v>
                </c:pt>
                <c:pt idx="485">
                  <c:v>0.17499999999999999</c:v>
                </c:pt>
                <c:pt idx="486">
                  <c:v>0.14499999999999999</c:v>
                </c:pt>
                <c:pt idx="487">
                  <c:v>0.08</c:v>
                </c:pt>
                <c:pt idx="488">
                  <c:v>0.2</c:v>
                </c:pt>
                <c:pt idx="489">
                  <c:v>0.13</c:v>
                </c:pt>
                <c:pt idx="490">
                  <c:v>0.17499999999999999</c:v>
                </c:pt>
                <c:pt idx="491">
                  <c:v>0.13</c:v>
                </c:pt>
                <c:pt idx="492">
                  <c:v>0.15</c:v>
                </c:pt>
                <c:pt idx="493">
                  <c:v>0.17499999999999999</c:v>
                </c:pt>
                <c:pt idx="494">
                  <c:v>0.17499999999999999</c:v>
                </c:pt>
                <c:pt idx="495">
                  <c:v>0.15</c:v>
                </c:pt>
                <c:pt idx="496">
                  <c:v>0.13500000000000001</c:v>
                </c:pt>
                <c:pt idx="497">
                  <c:v>0.15</c:v>
                </c:pt>
                <c:pt idx="498">
                  <c:v>0.14499999999999999</c:v>
                </c:pt>
                <c:pt idx="499">
                  <c:v>0.19500000000000001</c:v>
                </c:pt>
                <c:pt idx="500">
                  <c:v>0.17</c:v>
                </c:pt>
                <c:pt idx="501">
                  <c:v>0.13500000000000001</c:v>
                </c:pt>
                <c:pt idx="502">
                  <c:v>0.16500000000000001</c:v>
                </c:pt>
                <c:pt idx="503">
                  <c:v>0.11</c:v>
                </c:pt>
                <c:pt idx="504">
                  <c:v>0.1</c:v>
                </c:pt>
                <c:pt idx="505">
                  <c:v>0.18</c:v>
                </c:pt>
                <c:pt idx="506">
                  <c:v>0.09</c:v>
                </c:pt>
                <c:pt idx="507">
                  <c:v>0.22500000000000001</c:v>
                </c:pt>
                <c:pt idx="508">
                  <c:v>0.13</c:v>
                </c:pt>
                <c:pt idx="509">
                  <c:v>7.4999999999999997E-2</c:v>
                </c:pt>
                <c:pt idx="510">
                  <c:v>0.12</c:v>
                </c:pt>
                <c:pt idx="511">
                  <c:v>0.09</c:v>
                </c:pt>
                <c:pt idx="512">
                  <c:v>0.19</c:v>
                </c:pt>
                <c:pt idx="513">
                  <c:v>0.12</c:v>
                </c:pt>
                <c:pt idx="514">
                  <c:v>0.22500000000000001</c:v>
                </c:pt>
                <c:pt idx="515">
                  <c:v>0.115</c:v>
                </c:pt>
                <c:pt idx="516">
                  <c:v>0.115</c:v>
                </c:pt>
                <c:pt idx="517">
                  <c:v>0.13</c:v>
                </c:pt>
                <c:pt idx="518">
                  <c:v>0.21</c:v>
                </c:pt>
                <c:pt idx="519">
                  <c:v>0.16500000000000001</c:v>
                </c:pt>
                <c:pt idx="520">
                  <c:v>0.105</c:v>
                </c:pt>
                <c:pt idx="521">
                  <c:v>0.1</c:v>
                </c:pt>
                <c:pt idx="522">
                  <c:v>0.13</c:v>
                </c:pt>
                <c:pt idx="523">
                  <c:v>0.13500000000000001</c:v>
                </c:pt>
                <c:pt idx="524">
                  <c:v>0.1</c:v>
                </c:pt>
                <c:pt idx="525">
                  <c:v>0.16500000000000001</c:v>
                </c:pt>
                <c:pt idx="526">
                  <c:v>0.13</c:v>
                </c:pt>
                <c:pt idx="527">
                  <c:v>0.16</c:v>
                </c:pt>
                <c:pt idx="528">
                  <c:v>0.17</c:v>
                </c:pt>
                <c:pt idx="529">
                  <c:v>0.14499999999999999</c:v>
                </c:pt>
                <c:pt idx="530">
                  <c:v>0.14000000000000001</c:v>
                </c:pt>
                <c:pt idx="531">
                  <c:v>0.125</c:v>
                </c:pt>
                <c:pt idx="532">
                  <c:v>0.08</c:v>
                </c:pt>
                <c:pt idx="533">
                  <c:v>0.04</c:v>
                </c:pt>
                <c:pt idx="534">
                  <c:v>0.17499999999999999</c:v>
                </c:pt>
                <c:pt idx="535">
                  <c:v>0.1</c:v>
                </c:pt>
                <c:pt idx="536">
                  <c:v>0.19</c:v>
                </c:pt>
                <c:pt idx="537">
                  <c:v>0.185</c:v>
                </c:pt>
                <c:pt idx="538">
                  <c:v>0.14000000000000001</c:v>
                </c:pt>
                <c:pt idx="539">
                  <c:v>0.11</c:v>
                </c:pt>
                <c:pt idx="540">
                  <c:v>0.105</c:v>
                </c:pt>
                <c:pt idx="541">
                  <c:v>0.18</c:v>
                </c:pt>
                <c:pt idx="542">
                  <c:v>0.19500000000000001</c:v>
                </c:pt>
                <c:pt idx="543">
                  <c:v>0.05</c:v>
                </c:pt>
                <c:pt idx="544">
                  <c:v>0.11</c:v>
                </c:pt>
                <c:pt idx="545">
                  <c:v>0.17</c:v>
                </c:pt>
                <c:pt idx="546">
                  <c:v>0.11</c:v>
                </c:pt>
                <c:pt idx="547">
                  <c:v>0.22</c:v>
                </c:pt>
                <c:pt idx="548">
                  <c:v>8.5000000000000006E-2</c:v>
                </c:pt>
                <c:pt idx="549">
                  <c:v>0.16500000000000001</c:v>
                </c:pt>
                <c:pt idx="550">
                  <c:v>7.4999999999999997E-2</c:v>
                </c:pt>
                <c:pt idx="551">
                  <c:v>0.105</c:v>
                </c:pt>
                <c:pt idx="552">
                  <c:v>0.155</c:v>
                </c:pt>
                <c:pt idx="553">
                  <c:v>9.5000000000000001E-2</c:v>
                </c:pt>
                <c:pt idx="554">
                  <c:v>0.16</c:v>
                </c:pt>
                <c:pt idx="555">
                  <c:v>5.5E-2</c:v>
                </c:pt>
                <c:pt idx="556">
                  <c:v>0.16500000000000001</c:v>
                </c:pt>
                <c:pt idx="557">
                  <c:v>0.2</c:v>
                </c:pt>
                <c:pt idx="558">
                  <c:v>0.14000000000000001</c:v>
                </c:pt>
                <c:pt idx="559">
                  <c:v>8.5000000000000006E-2</c:v>
                </c:pt>
                <c:pt idx="560">
                  <c:v>0.105</c:v>
                </c:pt>
                <c:pt idx="561">
                  <c:v>5.5E-2</c:v>
                </c:pt>
                <c:pt idx="562">
                  <c:v>8.5000000000000006E-2</c:v>
                </c:pt>
                <c:pt idx="563">
                  <c:v>0.19500000000000001</c:v>
                </c:pt>
                <c:pt idx="564">
                  <c:v>0.18</c:v>
                </c:pt>
                <c:pt idx="565">
                  <c:v>0.125</c:v>
                </c:pt>
                <c:pt idx="566">
                  <c:v>0.13500000000000001</c:v>
                </c:pt>
                <c:pt idx="567">
                  <c:v>0.14499999999999999</c:v>
                </c:pt>
                <c:pt idx="568">
                  <c:v>0.14000000000000001</c:v>
                </c:pt>
                <c:pt idx="569">
                  <c:v>0.14000000000000001</c:v>
                </c:pt>
                <c:pt idx="570">
                  <c:v>0.13</c:v>
                </c:pt>
                <c:pt idx="571">
                  <c:v>0.16500000000000001</c:v>
                </c:pt>
                <c:pt idx="572">
                  <c:v>0.17</c:v>
                </c:pt>
                <c:pt idx="573">
                  <c:v>0.18</c:v>
                </c:pt>
                <c:pt idx="574">
                  <c:v>0.09</c:v>
                </c:pt>
                <c:pt idx="575">
                  <c:v>0.125</c:v>
                </c:pt>
                <c:pt idx="576">
                  <c:v>0.105</c:v>
                </c:pt>
                <c:pt idx="577">
                  <c:v>0.17499999999999999</c:v>
                </c:pt>
                <c:pt idx="578">
                  <c:v>0.15</c:v>
                </c:pt>
                <c:pt idx="579">
                  <c:v>0.21</c:v>
                </c:pt>
                <c:pt idx="580">
                  <c:v>0.14000000000000001</c:v>
                </c:pt>
                <c:pt idx="581">
                  <c:v>0.125</c:v>
                </c:pt>
                <c:pt idx="582">
                  <c:v>0.08</c:v>
                </c:pt>
                <c:pt idx="583">
                  <c:v>9.5000000000000001E-2</c:v>
                </c:pt>
                <c:pt idx="584">
                  <c:v>0.13500000000000001</c:v>
                </c:pt>
                <c:pt idx="585">
                  <c:v>0.15</c:v>
                </c:pt>
                <c:pt idx="586">
                  <c:v>0.2</c:v>
                </c:pt>
                <c:pt idx="587">
                  <c:v>9.5000000000000001E-2</c:v>
                </c:pt>
                <c:pt idx="588">
                  <c:v>0.12</c:v>
                </c:pt>
                <c:pt idx="589">
                  <c:v>0.19500000000000001</c:v>
                </c:pt>
                <c:pt idx="590">
                  <c:v>0.19500000000000001</c:v>
                </c:pt>
                <c:pt idx="591">
                  <c:v>0.15</c:v>
                </c:pt>
                <c:pt idx="592">
                  <c:v>0.12</c:v>
                </c:pt>
                <c:pt idx="593">
                  <c:v>0.17499999999999999</c:v>
                </c:pt>
                <c:pt idx="594">
                  <c:v>0.11</c:v>
                </c:pt>
                <c:pt idx="595">
                  <c:v>0.09</c:v>
                </c:pt>
                <c:pt idx="596">
                  <c:v>0.125</c:v>
                </c:pt>
                <c:pt idx="597">
                  <c:v>0.1</c:v>
                </c:pt>
                <c:pt idx="598">
                  <c:v>0.17</c:v>
                </c:pt>
                <c:pt idx="599">
                  <c:v>0.155</c:v>
                </c:pt>
                <c:pt idx="600">
                  <c:v>0.14000000000000001</c:v>
                </c:pt>
                <c:pt idx="601">
                  <c:v>0.19500000000000001</c:v>
                </c:pt>
                <c:pt idx="602">
                  <c:v>0.125</c:v>
                </c:pt>
                <c:pt idx="603">
                  <c:v>0.13</c:v>
                </c:pt>
                <c:pt idx="604">
                  <c:v>0.15</c:v>
                </c:pt>
                <c:pt idx="605">
                  <c:v>0.13500000000000001</c:v>
                </c:pt>
                <c:pt idx="606">
                  <c:v>9.5000000000000001E-2</c:v>
                </c:pt>
                <c:pt idx="607">
                  <c:v>0.105</c:v>
                </c:pt>
                <c:pt idx="608">
                  <c:v>0.17499999999999999</c:v>
                </c:pt>
                <c:pt idx="609">
                  <c:v>0.16</c:v>
                </c:pt>
                <c:pt idx="610">
                  <c:v>0.14000000000000001</c:v>
                </c:pt>
                <c:pt idx="611">
                  <c:v>0.15</c:v>
                </c:pt>
                <c:pt idx="612">
                  <c:v>6.5000000000000002E-2</c:v>
                </c:pt>
                <c:pt idx="613">
                  <c:v>0.155</c:v>
                </c:pt>
                <c:pt idx="614">
                  <c:v>0.1</c:v>
                </c:pt>
                <c:pt idx="615">
                  <c:v>0.15</c:v>
                </c:pt>
                <c:pt idx="616">
                  <c:v>0.1</c:v>
                </c:pt>
                <c:pt idx="617">
                  <c:v>0.115</c:v>
                </c:pt>
                <c:pt idx="618">
                  <c:v>9.5000000000000001E-2</c:v>
                </c:pt>
                <c:pt idx="619">
                  <c:v>0.11</c:v>
                </c:pt>
                <c:pt idx="620">
                  <c:v>0.155</c:v>
                </c:pt>
                <c:pt idx="621">
                  <c:v>0.14000000000000001</c:v>
                </c:pt>
                <c:pt idx="622">
                  <c:v>0.14499999999999999</c:v>
                </c:pt>
                <c:pt idx="623">
                  <c:v>0.105</c:v>
                </c:pt>
                <c:pt idx="624">
                  <c:v>0.16</c:v>
                </c:pt>
                <c:pt idx="625">
                  <c:v>0.17499999999999999</c:v>
                </c:pt>
                <c:pt idx="626">
                  <c:v>0.17</c:v>
                </c:pt>
                <c:pt idx="627">
                  <c:v>0.14499999999999999</c:v>
                </c:pt>
                <c:pt idx="628">
                  <c:v>0.19500000000000001</c:v>
                </c:pt>
                <c:pt idx="629">
                  <c:v>9.5000000000000001E-2</c:v>
                </c:pt>
                <c:pt idx="630">
                  <c:v>0.11</c:v>
                </c:pt>
                <c:pt idx="631">
                  <c:v>6.5000000000000002E-2</c:v>
                </c:pt>
                <c:pt idx="632">
                  <c:v>0.15</c:v>
                </c:pt>
                <c:pt idx="633">
                  <c:v>0.19</c:v>
                </c:pt>
                <c:pt idx="634">
                  <c:v>0.22500000000000001</c:v>
                </c:pt>
                <c:pt idx="635">
                  <c:v>0.125</c:v>
                </c:pt>
                <c:pt idx="636">
                  <c:v>0.13500000000000001</c:v>
                </c:pt>
                <c:pt idx="637">
                  <c:v>0.16500000000000001</c:v>
                </c:pt>
                <c:pt idx="638">
                  <c:v>0.19</c:v>
                </c:pt>
                <c:pt idx="639">
                  <c:v>0.09</c:v>
                </c:pt>
                <c:pt idx="640">
                  <c:v>0.15</c:v>
                </c:pt>
                <c:pt idx="641">
                  <c:v>0.115</c:v>
                </c:pt>
                <c:pt idx="642">
                  <c:v>0.14000000000000001</c:v>
                </c:pt>
                <c:pt idx="643">
                  <c:v>7.0000000000000007E-2</c:v>
                </c:pt>
                <c:pt idx="644">
                  <c:v>0.1</c:v>
                </c:pt>
                <c:pt idx="645">
                  <c:v>0.185</c:v>
                </c:pt>
                <c:pt idx="646">
                  <c:v>0.17499999999999999</c:v>
                </c:pt>
                <c:pt idx="647">
                  <c:v>0.15</c:v>
                </c:pt>
                <c:pt idx="648">
                  <c:v>0.17</c:v>
                </c:pt>
                <c:pt idx="649">
                  <c:v>0.15</c:v>
                </c:pt>
                <c:pt idx="650">
                  <c:v>6.5000000000000002E-2</c:v>
                </c:pt>
                <c:pt idx="651">
                  <c:v>0.16</c:v>
                </c:pt>
                <c:pt idx="652">
                  <c:v>9.5000000000000001E-2</c:v>
                </c:pt>
                <c:pt idx="653">
                  <c:v>0.115</c:v>
                </c:pt>
                <c:pt idx="654">
                  <c:v>0.19</c:v>
                </c:pt>
                <c:pt idx="655">
                  <c:v>0.17</c:v>
                </c:pt>
                <c:pt idx="656">
                  <c:v>0.105</c:v>
                </c:pt>
                <c:pt idx="657">
                  <c:v>0.19</c:v>
                </c:pt>
                <c:pt idx="658">
                  <c:v>0.16</c:v>
                </c:pt>
                <c:pt idx="659">
                  <c:v>0.17499999999999999</c:v>
                </c:pt>
                <c:pt idx="660">
                  <c:v>0.115</c:v>
                </c:pt>
                <c:pt idx="661">
                  <c:v>0.13500000000000001</c:v>
                </c:pt>
                <c:pt idx="662">
                  <c:v>0.14499999999999999</c:v>
                </c:pt>
                <c:pt idx="663">
                  <c:v>0.115</c:v>
                </c:pt>
                <c:pt idx="664">
                  <c:v>7.0000000000000007E-2</c:v>
                </c:pt>
                <c:pt idx="665">
                  <c:v>0.09</c:v>
                </c:pt>
                <c:pt idx="666">
                  <c:v>0.11</c:v>
                </c:pt>
                <c:pt idx="667">
                  <c:v>0.13500000000000001</c:v>
                </c:pt>
                <c:pt idx="668">
                  <c:v>0.14000000000000001</c:v>
                </c:pt>
                <c:pt idx="669">
                  <c:v>0.16500000000000001</c:v>
                </c:pt>
                <c:pt idx="670">
                  <c:v>0.08</c:v>
                </c:pt>
                <c:pt idx="671">
                  <c:v>0.11</c:v>
                </c:pt>
                <c:pt idx="672">
                  <c:v>0.09</c:v>
                </c:pt>
                <c:pt idx="673">
                  <c:v>0.17</c:v>
                </c:pt>
                <c:pt idx="674">
                  <c:v>0.12</c:v>
                </c:pt>
                <c:pt idx="675">
                  <c:v>0.1</c:v>
                </c:pt>
                <c:pt idx="676">
                  <c:v>0.115</c:v>
                </c:pt>
                <c:pt idx="677">
                  <c:v>0.17</c:v>
                </c:pt>
                <c:pt idx="678">
                  <c:v>0.14499999999999999</c:v>
                </c:pt>
                <c:pt idx="679">
                  <c:v>0.11</c:v>
                </c:pt>
                <c:pt idx="680">
                  <c:v>0.16</c:v>
                </c:pt>
                <c:pt idx="681">
                  <c:v>0.20499999999999999</c:v>
                </c:pt>
                <c:pt idx="682">
                  <c:v>0.14499999999999999</c:v>
                </c:pt>
                <c:pt idx="683">
                  <c:v>0.12</c:v>
                </c:pt>
                <c:pt idx="684">
                  <c:v>0.13</c:v>
                </c:pt>
                <c:pt idx="685">
                  <c:v>0.15</c:v>
                </c:pt>
                <c:pt idx="686">
                  <c:v>0.20499999999999999</c:v>
                </c:pt>
                <c:pt idx="687">
                  <c:v>0.12</c:v>
                </c:pt>
                <c:pt idx="688">
                  <c:v>0.14499999999999999</c:v>
                </c:pt>
                <c:pt idx="689">
                  <c:v>8.5000000000000006E-2</c:v>
                </c:pt>
                <c:pt idx="690">
                  <c:v>0.115</c:v>
                </c:pt>
                <c:pt idx="691">
                  <c:v>0.115</c:v>
                </c:pt>
                <c:pt idx="692">
                  <c:v>0.13500000000000001</c:v>
                </c:pt>
                <c:pt idx="693">
                  <c:v>0.1</c:v>
                </c:pt>
                <c:pt idx="694">
                  <c:v>0.15</c:v>
                </c:pt>
                <c:pt idx="695">
                  <c:v>0.185</c:v>
                </c:pt>
                <c:pt idx="696">
                  <c:v>0.15</c:v>
                </c:pt>
                <c:pt idx="697">
                  <c:v>4.4999999999999998E-2</c:v>
                </c:pt>
                <c:pt idx="698">
                  <c:v>0.15</c:v>
                </c:pt>
                <c:pt idx="699">
                  <c:v>0.17499999999999999</c:v>
                </c:pt>
                <c:pt idx="700">
                  <c:v>0.14000000000000001</c:v>
                </c:pt>
                <c:pt idx="701">
                  <c:v>0.14499999999999999</c:v>
                </c:pt>
                <c:pt idx="702">
                  <c:v>0.05</c:v>
                </c:pt>
                <c:pt idx="703">
                  <c:v>0.155</c:v>
                </c:pt>
                <c:pt idx="704">
                  <c:v>8.5000000000000006E-2</c:v>
                </c:pt>
                <c:pt idx="705">
                  <c:v>0.14000000000000001</c:v>
                </c:pt>
                <c:pt idx="706">
                  <c:v>0.09</c:v>
                </c:pt>
                <c:pt idx="707">
                  <c:v>0.16500000000000001</c:v>
                </c:pt>
                <c:pt idx="708">
                  <c:v>7.0000000000000007E-2</c:v>
                </c:pt>
                <c:pt idx="709">
                  <c:v>0.15</c:v>
                </c:pt>
                <c:pt idx="710">
                  <c:v>0.11</c:v>
                </c:pt>
                <c:pt idx="711">
                  <c:v>0.16</c:v>
                </c:pt>
                <c:pt idx="712">
                  <c:v>0.16</c:v>
                </c:pt>
                <c:pt idx="713">
                  <c:v>0.15</c:v>
                </c:pt>
                <c:pt idx="714">
                  <c:v>0.17</c:v>
                </c:pt>
                <c:pt idx="715">
                  <c:v>0.11</c:v>
                </c:pt>
                <c:pt idx="716">
                  <c:v>0.155</c:v>
                </c:pt>
                <c:pt idx="717">
                  <c:v>0.115</c:v>
                </c:pt>
                <c:pt idx="718">
                  <c:v>0.1</c:v>
                </c:pt>
                <c:pt idx="719">
                  <c:v>0.14499999999999999</c:v>
                </c:pt>
                <c:pt idx="720">
                  <c:v>0.12</c:v>
                </c:pt>
                <c:pt idx="721">
                  <c:v>0.15</c:v>
                </c:pt>
                <c:pt idx="722">
                  <c:v>0.12</c:v>
                </c:pt>
                <c:pt idx="723">
                  <c:v>0.125</c:v>
                </c:pt>
                <c:pt idx="724">
                  <c:v>0.12</c:v>
                </c:pt>
                <c:pt idx="725">
                  <c:v>0.15</c:v>
                </c:pt>
                <c:pt idx="726">
                  <c:v>0.11</c:v>
                </c:pt>
                <c:pt idx="727">
                  <c:v>0.22</c:v>
                </c:pt>
                <c:pt idx="728">
                  <c:v>0.16</c:v>
                </c:pt>
                <c:pt idx="729">
                  <c:v>8.5000000000000006E-2</c:v>
                </c:pt>
                <c:pt idx="730">
                  <c:v>0.125</c:v>
                </c:pt>
                <c:pt idx="731">
                  <c:v>0.13500000000000001</c:v>
                </c:pt>
                <c:pt idx="732">
                  <c:v>0.125</c:v>
                </c:pt>
                <c:pt idx="733">
                  <c:v>0.2</c:v>
                </c:pt>
                <c:pt idx="734">
                  <c:v>0.19500000000000001</c:v>
                </c:pt>
                <c:pt idx="735">
                  <c:v>0.125</c:v>
                </c:pt>
                <c:pt idx="736">
                  <c:v>0.125</c:v>
                </c:pt>
                <c:pt idx="737">
                  <c:v>0.155</c:v>
                </c:pt>
                <c:pt idx="738">
                  <c:v>0.13500000000000001</c:v>
                </c:pt>
                <c:pt idx="739">
                  <c:v>0.04</c:v>
                </c:pt>
                <c:pt idx="740">
                  <c:v>0.155</c:v>
                </c:pt>
                <c:pt idx="741">
                  <c:v>0.17499999999999999</c:v>
                </c:pt>
                <c:pt idx="742">
                  <c:v>0.12</c:v>
                </c:pt>
                <c:pt idx="743">
                  <c:v>0.19500000000000001</c:v>
                </c:pt>
                <c:pt idx="744">
                  <c:v>0.17</c:v>
                </c:pt>
                <c:pt idx="745">
                  <c:v>0.08</c:v>
                </c:pt>
                <c:pt idx="746">
                  <c:v>0.05</c:v>
                </c:pt>
                <c:pt idx="747">
                  <c:v>0.11</c:v>
                </c:pt>
                <c:pt idx="748">
                  <c:v>0.13</c:v>
                </c:pt>
                <c:pt idx="749">
                  <c:v>0.21</c:v>
                </c:pt>
                <c:pt idx="750">
                  <c:v>0.20499999999999999</c:v>
                </c:pt>
                <c:pt idx="751">
                  <c:v>5.5E-2</c:v>
                </c:pt>
                <c:pt idx="752">
                  <c:v>0.17</c:v>
                </c:pt>
                <c:pt idx="753">
                  <c:v>0.15</c:v>
                </c:pt>
                <c:pt idx="754">
                  <c:v>0.105</c:v>
                </c:pt>
                <c:pt idx="755">
                  <c:v>9.5000000000000001E-2</c:v>
                </c:pt>
                <c:pt idx="756">
                  <c:v>0.18</c:v>
                </c:pt>
                <c:pt idx="757">
                  <c:v>0.13500000000000001</c:v>
                </c:pt>
                <c:pt idx="758">
                  <c:v>0.2</c:v>
                </c:pt>
                <c:pt idx="759">
                  <c:v>0.12</c:v>
                </c:pt>
                <c:pt idx="760">
                  <c:v>8.5000000000000006E-2</c:v>
                </c:pt>
                <c:pt idx="761">
                  <c:v>0.17499999999999999</c:v>
                </c:pt>
                <c:pt idx="762">
                  <c:v>7.0000000000000007E-2</c:v>
                </c:pt>
                <c:pt idx="763">
                  <c:v>0.19</c:v>
                </c:pt>
                <c:pt idx="764">
                  <c:v>0.19</c:v>
                </c:pt>
                <c:pt idx="765">
                  <c:v>7.4999999999999997E-2</c:v>
                </c:pt>
                <c:pt idx="766">
                  <c:v>0.09</c:v>
                </c:pt>
                <c:pt idx="767">
                  <c:v>0.14000000000000001</c:v>
                </c:pt>
                <c:pt idx="768">
                  <c:v>0.1</c:v>
                </c:pt>
                <c:pt idx="769">
                  <c:v>0.18</c:v>
                </c:pt>
                <c:pt idx="770">
                  <c:v>0.17</c:v>
                </c:pt>
                <c:pt idx="771">
                  <c:v>0.18</c:v>
                </c:pt>
                <c:pt idx="772">
                  <c:v>0.105</c:v>
                </c:pt>
                <c:pt idx="773">
                  <c:v>0.13</c:v>
                </c:pt>
                <c:pt idx="774">
                  <c:v>0.13500000000000001</c:v>
                </c:pt>
                <c:pt idx="775">
                  <c:v>0.155</c:v>
                </c:pt>
                <c:pt idx="776">
                  <c:v>0.125</c:v>
                </c:pt>
                <c:pt idx="777">
                  <c:v>0.13500000000000001</c:v>
                </c:pt>
                <c:pt idx="778">
                  <c:v>0.155</c:v>
                </c:pt>
                <c:pt idx="779">
                  <c:v>0.14000000000000001</c:v>
                </c:pt>
                <c:pt idx="780">
                  <c:v>0.17499999999999999</c:v>
                </c:pt>
                <c:pt idx="781">
                  <c:v>0.125</c:v>
                </c:pt>
                <c:pt idx="782">
                  <c:v>0.155</c:v>
                </c:pt>
                <c:pt idx="783">
                  <c:v>0.15</c:v>
                </c:pt>
                <c:pt idx="784">
                  <c:v>0.21</c:v>
                </c:pt>
                <c:pt idx="785">
                  <c:v>0.16500000000000001</c:v>
                </c:pt>
                <c:pt idx="786">
                  <c:v>0.17</c:v>
                </c:pt>
                <c:pt idx="787">
                  <c:v>7.0000000000000007E-2</c:v>
                </c:pt>
                <c:pt idx="788">
                  <c:v>0.185</c:v>
                </c:pt>
                <c:pt idx="789">
                  <c:v>0.17499999999999999</c:v>
                </c:pt>
                <c:pt idx="790">
                  <c:v>0.15</c:v>
                </c:pt>
                <c:pt idx="791">
                  <c:v>0.11</c:v>
                </c:pt>
                <c:pt idx="792">
                  <c:v>0.15</c:v>
                </c:pt>
                <c:pt idx="793">
                  <c:v>0.11</c:v>
                </c:pt>
                <c:pt idx="794">
                  <c:v>0.14000000000000001</c:v>
                </c:pt>
                <c:pt idx="795">
                  <c:v>5.5E-2</c:v>
                </c:pt>
                <c:pt idx="796">
                  <c:v>0.15</c:v>
                </c:pt>
                <c:pt idx="797">
                  <c:v>0.13</c:v>
                </c:pt>
                <c:pt idx="798">
                  <c:v>0.16500000000000001</c:v>
                </c:pt>
                <c:pt idx="799">
                  <c:v>7.0000000000000007E-2</c:v>
                </c:pt>
                <c:pt idx="800">
                  <c:v>0.19500000000000001</c:v>
                </c:pt>
                <c:pt idx="801">
                  <c:v>0.15</c:v>
                </c:pt>
                <c:pt idx="802">
                  <c:v>0.12</c:v>
                </c:pt>
                <c:pt idx="803">
                  <c:v>5.5E-2</c:v>
                </c:pt>
                <c:pt idx="804">
                  <c:v>0.155</c:v>
                </c:pt>
                <c:pt idx="805">
                  <c:v>0.16500000000000001</c:v>
                </c:pt>
                <c:pt idx="806">
                  <c:v>0.17</c:v>
                </c:pt>
                <c:pt idx="807">
                  <c:v>0.16</c:v>
                </c:pt>
                <c:pt idx="808">
                  <c:v>0.2</c:v>
                </c:pt>
                <c:pt idx="809">
                  <c:v>0.14499999999999999</c:v>
                </c:pt>
                <c:pt idx="810">
                  <c:v>0.17499999999999999</c:v>
                </c:pt>
                <c:pt idx="811">
                  <c:v>0.08</c:v>
                </c:pt>
                <c:pt idx="812">
                  <c:v>0.16500000000000001</c:v>
                </c:pt>
                <c:pt idx="813">
                  <c:v>8.5000000000000006E-2</c:v>
                </c:pt>
                <c:pt idx="814">
                  <c:v>0.19500000000000001</c:v>
                </c:pt>
                <c:pt idx="815">
                  <c:v>0.05</c:v>
                </c:pt>
                <c:pt idx="816">
                  <c:v>0.09</c:v>
                </c:pt>
                <c:pt idx="817">
                  <c:v>0.105</c:v>
                </c:pt>
                <c:pt idx="818">
                  <c:v>0.1</c:v>
                </c:pt>
                <c:pt idx="819">
                  <c:v>0.09</c:v>
                </c:pt>
                <c:pt idx="820">
                  <c:v>0.16</c:v>
                </c:pt>
                <c:pt idx="821">
                  <c:v>0.12</c:v>
                </c:pt>
                <c:pt idx="822">
                  <c:v>0.19500000000000001</c:v>
                </c:pt>
                <c:pt idx="823">
                  <c:v>0.115</c:v>
                </c:pt>
                <c:pt idx="824">
                  <c:v>0.16500000000000001</c:v>
                </c:pt>
                <c:pt idx="825">
                  <c:v>0.16</c:v>
                </c:pt>
                <c:pt idx="826">
                  <c:v>0.14000000000000001</c:v>
                </c:pt>
                <c:pt idx="827">
                  <c:v>0.2</c:v>
                </c:pt>
                <c:pt idx="828">
                  <c:v>0.11</c:v>
                </c:pt>
                <c:pt idx="829">
                  <c:v>0.14000000000000001</c:v>
                </c:pt>
                <c:pt idx="830">
                  <c:v>0.17</c:v>
                </c:pt>
                <c:pt idx="831">
                  <c:v>0.12</c:v>
                </c:pt>
                <c:pt idx="832">
                  <c:v>0.17499999999999999</c:v>
                </c:pt>
                <c:pt idx="833">
                  <c:v>0.18</c:v>
                </c:pt>
                <c:pt idx="834">
                  <c:v>0.05</c:v>
                </c:pt>
                <c:pt idx="835">
                  <c:v>0.12</c:v>
                </c:pt>
                <c:pt idx="836">
                  <c:v>0.12</c:v>
                </c:pt>
                <c:pt idx="837">
                  <c:v>0.14000000000000001</c:v>
                </c:pt>
                <c:pt idx="838">
                  <c:v>0.09</c:v>
                </c:pt>
                <c:pt idx="839">
                  <c:v>0.19500000000000001</c:v>
                </c:pt>
                <c:pt idx="840">
                  <c:v>0.15</c:v>
                </c:pt>
                <c:pt idx="841">
                  <c:v>8.5000000000000006E-2</c:v>
                </c:pt>
                <c:pt idx="842">
                  <c:v>0.12</c:v>
                </c:pt>
                <c:pt idx="843">
                  <c:v>0.115</c:v>
                </c:pt>
                <c:pt idx="844">
                  <c:v>0.16</c:v>
                </c:pt>
                <c:pt idx="845">
                  <c:v>0.18</c:v>
                </c:pt>
                <c:pt idx="846">
                  <c:v>0.185</c:v>
                </c:pt>
                <c:pt idx="847">
                  <c:v>0.155</c:v>
                </c:pt>
                <c:pt idx="848">
                  <c:v>0.16</c:v>
                </c:pt>
                <c:pt idx="849">
                  <c:v>0.185</c:v>
                </c:pt>
                <c:pt idx="850">
                  <c:v>7.4999999999999997E-2</c:v>
                </c:pt>
                <c:pt idx="851">
                  <c:v>0.16</c:v>
                </c:pt>
                <c:pt idx="852">
                  <c:v>0.115</c:v>
                </c:pt>
                <c:pt idx="853">
                  <c:v>0.17499999999999999</c:v>
                </c:pt>
                <c:pt idx="854">
                  <c:v>0.185</c:v>
                </c:pt>
                <c:pt idx="855">
                  <c:v>0.15</c:v>
                </c:pt>
                <c:pt idx="856">
                  <c:v>0.13</c:v>
                </c:pt>
                <c:pt idx="857">
                  <c:v>0.155</c:v>
                </c:pt>
                <c:pt idx="858">
                  <c:v>0.19</c:v>
                </c:pt>
                <c:pt idx="859">
                  <c:v>0.06</c:v>
                </c:pt>
                <c:pt idx="860">
                  <c:v>0.14000000000000001</c:v>
                </c:pt>
                <c:pt idx="861">
                  <c:v>0.19500000000000001</c:v>
                </c:pt>
                <c:pt idx="862">
                  <c:v>0.18</c:v>
                </c:pt>
                <c:pt idx="863">
                  <c:v>0.14000000000000001</c:v>
                </c:pt>
                <c:pt idx="864">
                  <c:v>0.12</c:v>
                </c:pt>
                <c:pt idx="865">
                  <c:v>0.11</c:v>
                </c:pt>
                <c:pt idx="866">
                  <c:v>0.13500000000000001</c:v>
                </c:pt>
                <c:pt idx="867">
                  <c:v>0.1</c:v>
                </c:pt>
                <c:pt idx="868">
                  <c:v>0.19</c:v>
                </c:pt>
                <c:pt idx="869">
                  <c:v>0.13</c:v>
                </c:pt>
                <c:pt idx="870">
                  <c:v>0.09</c:v>
                </c:pt>
                <c:pt idx="871">
                  <c:v>0.115</c:v>
                </c:pt>
                <c:pt idx="872">
                  <c:v>0.17499999999999999</c:v>
                </c:pt>
                <c:pt idx="873">
                  <c:v>0.09</c:v>
                </c:pt>
                <c:pt idx="874">
                  <c:v>0.115</c:v>
                </c:pt>
                <c:pt idx="875">
                  <c:v>0.15</c:v>
                </c:pt>
                <c:pt idx="876">
                  <c:v>0.16500000000000001</c:v>
                </c:pt>
                <c:pt idx="877">
                  <c:v>0.16</c:v>
                </c:pt>
                <c:pt idx="878">
                  <c:v>0.125</c:v>
                </c:pt>
                <c:pt idx="879">
                  <c:v>0.12</c:v>
                </c:pt>
                <c:pt idx="880">
                  <c:v>0.13500000000000001</c:v>
                </c:pt>
                <c:pt idx="881">
                  <c:v>0.15</c:v>
                </c:pt>
                <c:pt idx="882">
                  <c:v>0.03</c:v>
                </c:pt>
                <c:pt idx="883">
                  <c:v>0.15</c:v>
                </c:pt>
                <c:pt idx="884">
                  <c:v>0.125</c:v>
                </c:pt>
                <c:pt idx="885">
                  <c:v>0.16500000000000001</c:v>
                </c:pt>
                <c:pt idx="886">
                  <c:v>0.155</c:v>
                </c:pt>
                <c:pt idx="887">
                  <c:v>0.14000000000000001</c:v>
                </c:pt>
                <c:pt idx="888">
                  <c:v>9.5000000000000001E-2</c:v>
                </c:pt>
                <c:pt idx="889">
                  <c:v>0.08</c:v>
                </c:pt>
                <c:pt idx="890">
                  <c:v>0.13500000000000001</c:v>
                </c:pt>
                <c:pt idx="891">
                  <c:v>0.125</c:v>
                </c:pt>
                <c:pt idx="892">
                  <c:v>0.125</c:v>
                </c:pt>
                <c:pt idx="893">
                  <c:v>0.06</c:v>
                </c:pt>
                <c:pt idx="894">
                  <c:v>0.16</c:v>
                </c:pt>
                <c:pt idx="895">
                  <c:v>0.13500000000000001</c:v>
                </c:pt>
                <c:pt idx="896">
                  <c:v>0.12</c:v>
                </c:pt>
                <c:pt idx="897">
                  <c:v>0.2</c:v>
                </c:pt>
                <c:pt idx="898">
                  <c:v>0.14499999999999999</c:v>
                </c:pt>
                <c:pt idx="899">
                  <c:v>0.17499999999999999</c:v>
                </c:pt>
                <c:pt idx="900">
                  <c:v>0.14000000000000001</c:v>
                </c:pt>
                <c:pt idx="901">
                  <c:v>0.2</c:v>
                </c:pt>
                <c:pt idx="902">
                  <c:v>0.17499999999999999</c:v>
                </c:pt>
                <c:pt idx="903">
                  <c:v>0.1</c:v>
                </c:pt>
                <c:pt idx="904">
                  <c:v>0.15</c:v>
                </c:pt>
                <c:pt idx="905">
                  <c:v>0.13500000000000001</c:v>
                </c:pt>
                <c:pt idx="906">
                  <c:v>0.14000000000000001</c:v>
                </c:pt>
                <c:pt idx="907">
                  <c:v>0.09</c:v>
                </c:pt>
                <c:pt idx="908">
                  <c:v>0.17</c:v>
                </c:pt>
                <c:pt idx="909">
                  <c:v>9.5000000000000001E-2</c:v>
                </c:pt>
                <c:pt idx="910">
                  <c:v>0.185</c:v>
                </c:pt>
                <c:pt idx="911">
                  <c:v>0.17499999999999999</c:v>
                </c:pt>
                <c:pt idx="912">
                  <c:v>0.21</c:v>
                </c:pt>
                <c:pt idx="913">
                  <c:v>4.4999999999999998E-2</c:v>
                </c:pt>
                <c:pt idx="914">
                  <c:v>0.16</c:v>
                </c:pt>
                <c:pt idx="915">
                  <c:v>0.09</c:v>
                </c:pt>
                <c:pt idx="916">
                  <c:v>0.115</c:v>
                </c:pt>
                <c:pt idx="917">
                  <c:v>0.13500000000000001</c:v>
                </c:pt>
                <c:pt idx="918">
                  <c:v>0.125</c:v>
                </c:pt>
                <c:pt idx="919">
                  <c:v>0.125</c:v>
                </c:pt>
                <c:pt idx="920">
                  <c:v>0.13500000000000001</c:v>
                </c:pt>
                <c:pt idx="921">
                  <c:v>0.185</c:v>
                </c:pt>
                <c:pt idx="922">
                  <c:v>0.17</c:v>
                </c:pt>
                <c:pt idx="923">
                  <c:v>0.17</c:v>
                </c:pt>
                <c:pt idx="924">
                  <c:v>0.14000000000000001</c:v>
                </c:pt>
                <c:pt idx="925">
                  <c:v>0.16500000000000001</c:v>
                </c:pt>
                <c:pt idx="926">
                  <c:v>0.125</c:v>
                </c:pt>
                <c:pt idx="927">
                  <c:v>0.115</c:v>
                </c:pt>
                <c:pt idx="928">
                  <c:v>0.14499999999999999</c:v>
                </c:pt>
                <c:pt idx="929">
                  <c:v>0.11</c:v>
                </c:pt>
                <c:pt idx="930">
                  <c:v>0.17</c:v>
                </c:pt>
                <c:pt idx="931">
                  <c:v>0.155</c:v>
                </c:pt>
                <c:pt idx="932">
                  <c:v>0.16500000000000001</c:v>
                </c:pt>
                <c:pt idx="933">
                  <c:v>0.18</c:v>
                </c:pt>
                <c:pt idx="934">
                  <c:v>7.0000000000000007E-2</c:v>
                </c:pt>
                <c:pt idx="935">
                  <c:v>7.0000000000000007E-2</c:v>
                </c:pt>
                <c:pt idx="936">
                  <c:v>0.16</c:v>
                </c:pt>
                <c:pt idx="937">
                  <c:v>0.11</c:v>
                </c:pt>
                <c:pt idx="938">
                  <c:v>0.115</c:v>
                </c:pt>
                <c:pt idx="939">
                  <c:v>9.5000000000000001E-2</c:v>
                </c:pt>
                <c:pt idx="940">
                  <c:v>0.15</c:v>
                </c:pt>
                <c:pt idx="941">
                  <c:v>0.12</c:v>
                </c:pt>
                <c:pt idx="942">
                  <c:v>0.14000000000000001</c:v>
                </c:pt>
                <c:pt idx="943">
                  <c:v>0.14000000000000001</c:v>
                </c:pt>
                <c:pt idx="944">
                  <c:v>0.105</c:v>
                </c:pt>
                <c:pt idx="945">
                  <c:v>0.15</c:v>
                </c:pt>
                <c:pt idx="946">
                  <c:v>0.19500000000000001</c:v>
                </c:pt>
                <c:pt idx="947">
                  <c:v>0.215</c:v>
                </c:pt>
                <c:pt idx="948">
                  <c:v>0.14499999999999999</c:v>
                </c:pt>
                <c:pt idx="949">
                  <c:v>0.16</c:v>
                </c:pt>
                <c:pt idx="950">
                  <c:v>9.5000000000000001E-2</c:v>
                </c:pt>
                <c:pt idx="951">
                  <c:v>0.15</c:v>
                </c:pt>
                <c:pt idx="952">
                  <c:v>0.17</c:v>
                </c:pt>
                <c:pt idx="953">
                  <c:v>0.155</c:v>
                </c:pt>
                <c:pt idx="954">
                  <c:v>0.17</c:v>
                </c:pt>
                <c:pt idx="955">
                  <c:v>0.11</c:v>
                </c:pt>
                <c:pt idx="956">
                  <c:v>0.09</c:v>
                </c:pt>
                <c:pt idx="957">
                  <c:v>0.105</c:v>
                </c:pt>
                <c:pt idx="958">
                  <c:v>0.125</c:v>
                </c:pt>
                <c:pt idx="959">
                  <c:v>0.17</c:v>
                </c:pt>
                <c:pt idx="960">
                  <c:v>0.14000000000000001</c:v>
                </c:pt>
                <c:pt idx="961">
                  <c:v>0.125</c:v>
                </c:pt>
                <c:pt idx="962">
                  <c:v>0.15</c:v>
                </c:pt>
                <c:pt idx="963">
                  <c:v>0.185</c:v>
                </c:pt>
                <c:pt idx="964">
                  <c:v>0.14499999999999999</c:v>
                </c:pt>
                <c:pt idx="965">
                  <c:v>0.17499999999999999</c:v>
                </c:pt>
                <c:pt idx="966">
                  <c:v>0.14000000000000001</c:v>
                </c:pt>
                <c:pt idx="967">
                  <c:v>0.13500000000000001</c:v>
                </c:pt>
                <c:pt idx="968">
                  <c:v>0.1</c:v>
                </c:pt>
                <c:pt idx="969">
                  <c:v>0.14499999999999999</c:v>
                </c:pt>
                <c:pt idx="970">
                  <c:v>0.155</c:v>
                </c:pt>
                <c:pt idx="971">
                  <c:v>0.185</c:v>
                </c:pt>
                <c:pt idx="972">
                  <c:v>0.11</c:v>
                </c:pt>
                <c:pt idx="973">
                  <c:v>0.17499999999999999</c:v>
                </c:pt>
                <c:pt idx="974">
                  <c:v>0.13500000000000001</c:v>
                </c:pt>
                <c:pt idx="975">
                  <c:v>0.19500000000000001</c:v>
                </c:pt>
                <c:pt idx="976">
                  <c:v>0.16</c:v>
                </c:pt>
                <c:pt idx="977">
                  <c:v>0.12</c:v>
                </c:pt>
                <c:pt idx="978">
                  <c:v>0.2</c:v>
                </c:pt>
                <c:pt idx="979">
                  <c:v>7.0000000000000007E-2</c:v>
                </c:pt>
                <c:pt idx="980">
                  <c:v>0.19</c:v>
                </c:pt>
                <c:pt idx="981">
                  <c:v>0.16500000000000001</c:v>
                </c:pt>
                <c:pt idx="982">
                  <c:v>0.14499999999999999</c:v>
                </c:pt>
                <c:pt idx="983">
                  <c:v>0.18</c:v>
                </c:pt>
                <c:pt idx="984">
                  <c:v>0.17</c:v>
                </c:pt>
                <c:pt idx="985">
                  <c:v>0.13500000000000001</c:v>
                </c:pt>
                <c:pt idx="986">
                  <c:v>0.14499999999999999</c:v>
                </c:pt>
                <c:pt idx="987">
                  <c:v>0.16</c:v>
                </c:pt>
                <c:pt idx="988">
                  <c:v>0.15</c:v>
                </c:pt>
                <c:pt idx="989">
                  <c:v>0.13</c:v>
                </c:pt>
                <c:pt idx="990">
                  <c:v>0.15</c:v>
                </c:pt>
                <c:pt idx="991">
                  <c:v>0.1</c:v>
                </c:pt>
                <c:pt idx="992">
                  <c:v>7.4999999999999997E-2</c:v>
                </c:pt>
                <c:pt idx="993">
                  <c:v>0.16</c:v>
                </c:pt>
                <c:pt idx="994">
                  <c:v>0.14499999999999999</c:v>
                </c:pt>
                <c:pt idx="995">
                  <c:v>0.14000000000000001</c:v>
                </c:pt>
                <c:pt idx="996">
                  <c:v>0.16500000000000001</c:v>
                </c:pt>
                <c:pt idx="997">
                  <c:v>0.19</c:v>
                </c:pt>
                <c:pt idx="998">
                  <c:v>0.17</c:v>
                </c:pt>
                <c:pt idx="999">
                  <c:v>0.17</c:v>
                </c:pt>
              </c:numCache>
            </c:numRef>
          </c:xVal>
          <c:yVal>
            <c:numRef>
              <c:f>Kimberly_Dieu_Personal_Data!$J$2:$J$1001</c:f>
              <c:numCache>
                <c:formatCode>General</c:formatCode>
                <c:ptCount val="1000"/>
                <c:pt idx="0">
                  <c:v>8</c:v>
                </c:pt>
                <c:pt idx="1">
                  <c:v>17</c:v>
                </c:pt>
                <c:pt idx="2">
                  <c:v>12</c:v>
                </c:pt>
                <c:pt idx="3">
                  <c:v>10</c:v>
                </c:pt>
                <c:pt idx="4">
                  <c:v>8</c:v>
                </c:pt>
                <c:pt idx="5">
                  <c:v>10</c:v>
                </c:pt>
                <c:pt idx="6">
                  <c:v>8</c:v>
                </c:pt>
                <c:pt idx="7">
                  <c:v>9</c:v>
                </c:pt>
                <c:pt idx="8">
                  <c:v>7</c:v>
                </c:pt>
                <c:pt idx="9">
                  <c:v>6</c:v>
                </c:pt>
                <c:pt idx="10">
                  <c:v>10</c:v>
                </c:pt>
                <c:pt idx="11">
                  <c:v>9</c:v>
                </c:pt>
                <c:pt idx="12">
                  <c:v>10</c:v>
                </c:pt>
                <c:pt idx="13">
                  <c:v>9</c:v>
                </c:pt>
                <c:pt idx="14">
                  <c:v>10</c:v>
                </c:pt>
                <c:pt idx="15">
                  <c:v>13</c:v>
                </c:pt>
                <c:pt idx="16">
                  <c:v>10</c:v>
                </c:pt>
                <c:pt idx="17">
                  <c:v>10</c:v>
                </c:pt>
                <c:pt idx="18">
                  <c:v>10</c:v>
                </c:pt>
                <c:pt idx="19">
                  <c:v>19</c:v>
                </c:pt>
                <c:pt idx="20">
                  <c:v>20</c:v>
                </c:pt>
                <c:pt idx="21">
                  <c:v>12</c:v>
                </c:pt>
                <c:pt idx="22">
                  <c:v>9</c:v>
                </c:pt>
                <c:pt idx="23">
                  <c:v>8</c:v>
                </c:pt>
                <c:pt idx="24">
                  <c:v>10</c:v>
                </c:pt>
                <c:pt idx="25">
                  <c:v>4</c:v>
                </c:pt>
                <c:pt idx="26">
                  <c:v>10</c:v>
                </c:pt>
                <c:pt idx="27">
                  <c:v>16</c:v>
                </c:pt>
                <c:pt idx="28">
                  <c:v>12</c:v>
                </c:pt>
                <c:pt idx="29">
                  <c:v>9</c:v>
                </c:pt>
                <c:pt idx="30">
                  <c:v>10</c:v>
                </c:pt>
                <c:pt idx="31">
                  <c:v>6</c:v>
                </c:pt>
                <c:pt idx="32">
                  <c:v>9</c:v>
                </c:pt>
                <c:pt idx="33">
                  <c:v>9</c:v>
                </c:pt>
                <c:pt idx="34">
                  <c:v>8</c:v>
                </c:pt>
                <c:pt idx="35">
                  <c:v>7</c:v>
                </c:pt>
                <c:pt idx="36">
                  <c:v>8</c:v>
                </c:pt>
                <c:pt idx="37">
                  <c:v>15</c:v>
                </c:pt>
                <c:pt idx="38">
                  <c:v>8</c:v>
                </c:pt>
                <c:pt idx="39">
                  <c:v>9</c:v>
                </c:pt>
                <c:pt idx="40">
                  <c:v>8</c:v>
                </c:pt>
                <c:pt idx="41">
                  <c:v>9</c:v>
                </c:pt>
                <c:pt idx="42">
                  <c:v>7</c:v>
                </c:pt>
                <c:pt idx="43">
                  <c:v>15</c:v>
                </c:pt>
                <c:pt idx="44">
                  <c:v>8</c:v>
                </c:pt>
                <c:pt idx="45">
                  <c:v>14</c:v>
                </c:pt>
                <c:pt idx="46">
                  <c:v>11</c:v>
                </c:pt>
                <c:pt idx="47">
                  <c:v>18</c:v>
                </c:pt>
                <c:pt idx="48">
                  <c:v>9</c:v>
                </c:pt>
                <c:pt idx="49">
                  <c:v>9</c:v>
                </c:pt>
                <c:pt idx="50">
                  <c:v>8</c:v>
                </c:pt>
                <c:pt idx="51">
                  <c:v>7</c:v>
                </c:pt>
                <c:pt idx="52">
                  <c:v>7</c:v>
                </c:pt>
                <c:pt idx="53">
                  <c:v>10</c:v>
                </c:pt>
                <c:pt idx="54">
                  <c:v>6</c:v>
                </c:pt>
                <c:pt idx="55">
                  <c:v>10</c:v>
                </c:pt>
                <c:pt idx="56">
                  <c:v>10</c:v>
                </c:pt>
                <c:pt idx="57">
                  <c:v>11</c:v>
                </c:pt>
                <c:pt idx="58">
                  <c:v>13</c:v>
                </c:pt>
                <c:pt idx="59">
                  <c:v>5</c:v>
                </c:pt>
                <c:pt idx="60">
                  <c:v>11</c:v>
                </c:pt>
                <c:pt idx="61">
                  <c:v>11</c:v>
                </c:pt>
                <c:pt idx="62">
                  <c:v>15</c:v>
                </c:pt>
                <c:pt idx="63">
                  <c:v>11</c:v>
                </c:pt>
                <c:pt idx="64">
                  <c:v>11</c:v>
                </c:pt>
                <c:pt idx="65">
                  <c:v>14</c:v>
                </c:pt>
                <c:pt idx="66">
                  <c:v>8</c:v>
                </c:pt>
                <c:pt idx="67">
                  <c:v>8</c:v>
                </c:pt>
                <c:pt idx="68">
                  <c:v>10</c:v>
                </c:pt>
                <c:pt idx="69">
                  <c:v>16</c:v>
                </c:pt>
                <c:pt idx="70">
                  <c:v>8</c:v>
                </c:pt>
                <c:pt idx="71">
                  <c:v>14</c:v>
                </c:pt>
                <c:pt idx="72">
                  <c:v>10</c:v>
                </c:pt>
                <c:pt idx="73">
                  <c:v>10</c:v>
                </c:pt>
                <c:pt idx="74">
                  <c:v>8</c:v>
                </c:pt>
                <c:pt idx="75">
                  <c:v>9</c:v>
                </c:pt>
                <c:pt idx="76">
                  <c:v>9</c:v>
                </c:pt>
                <c:pt idx="77">
                  <c:v>21</c:v>
                </c:pt>
                <c:pt idx="78">
                  <c:v>11</c:v>
                </c:pt>
                <c:pt idx="79">
                  <c:v>10</c:v>
                </c:pt>
                <c:pt idx="80">
                  <c:v>11</c:v>
                </c:pt>
                <c:pt idx="81">
                  <c:v>9</c:v>
                </c:pt>
                <c:pt idx="82">
                  <c:v>14</c:v>
                </c:pt>
                <c:pt idx="83">
                  <c:v>14</c:v>
                </c:pt>
                <c:pt idx="84">
                  <c:v>5</c:v>
                </c:pt>
                <c:pt idx="85">
                  <c:v>10</c:v>
                </c:pt>
                <c:pt idx="86">
                  <c:v>12</c:v>
                </c:pt>
                <c:pt idx="87">
                  <c:v>13</c:v>
                </c:pt>
                <c:pt idx="88">
                  <c:v>7</c:v>
                </c:pt>
                <c:pt idx="89">
                  <c:v>8</c:v>
                </c:pt>
                <c:pt idx="90">
                  <c:v>11</c:v>
                </c:pt>
                <c:pt idx="91">
                  <c:v>9</c:v>
                </c:pt>
                <c:pt idx="92">
                  <c:v>15</c:v>
                </c:pt>
                <c:pt idx="93">
                  <c:v>16</c:v>
                </c:pt>
                <c:pt idx="94">
                  <c:v>7</c:v>
                </c:pt>
                <c:pt idx="95">
                  <c:v>15</c:v>
                </c:pt>
                <c:pt idx="96">
                  <c:v>6</c:v>
                </c:pt>
                <c:pt idx="97">
                  <c:v>7</c:v>
                </c:pt>
                <c:pt idx="98">
                  <c:v>13</c:v>
                </c:pt>
                <c:pt idx="99">
                  <c:v>10</c:v>
                </c:pt>
                <c:pt idx="100">
                  <c:v>7</c:v>
                </c:pt>
                <c:pt idx="101">
                  <c:v>7</c:v>
                </c:pt>
                <c:pt idx="102">
                  <c:v>7</c:v>
                </c:pt>
                <c:pt idx="103">
                  <c:v>7</c:v>
                </c:pt>
                <c:pt idx="104">
                  <c:v>9</c:v>
                </c:pt>
                <c:pt idx="105">
                  <c:v>18</c:v>
                </c:pt>
                <c:pt idx="106">
                  <c:v>6</c:v>
                </c:pt>
                <c:pt idx="107">
                  <c:v>13</c:v>
                </c:pt>
                <c:pt idx="108">
                  <c:v>6</c:v>
                </c:pt>
                <c:pt idx="109">
                  <c:v>5</c:v>
                </c:pt>
                <c:pt idx="110">
                  <c:v>5</c:v>
                </c:pt>
                <c:pt idx="111">
                  <c:v>16</c:v>
                </c:pt>
                <c:pt idx="112">
                  <c:v>4</c:v>
                </c:pt>
                <c:pt idx="113">
                  <c:v>11</c:v>
                </c:pt>
                <c:pt idx="114">
                  <c:v>10</c:v>
                </c:pt>
                <c:pt idx="115">
                  <c:v>11</c:v>
                </c:pt>
                <c:pt idx="116">
                  <c:v>13</c:v>
                </c:pt>
                <c:pt idx="117">
                  <c:v>14</c:v>
                </c:pt>
                <c:pt idx="118">
                  <c:v>18</c:v>
                </c:pt>
                <c:pt idx="119">
                  <c:v>5</c:v>
                </c:pt>
                <c:pt idx="120">
                  <c:v>6</c:v>
                </c:pt>
                <c:pt idx="121">
                  <c:v>11</c:v>
                </c:pt>
                <c:pt idx="122">
                  <c:v>13</c:v>
                </c:pt>
                <c:pt idx="123">
                  <c:v>7</c:v>
                </c:pt>
                <c:pt idx="124">
                  <c:v>9</c:v>
                </c:pt>
                <c:pt idx="125">
                  <c:v>6</c:v>
                </c:pt>
                <c:pt idx="126">
                  <c:v>9</c:v>
                </c:pt>
                <c:pt idx="127">
                  <c:v>10</c:v>
                </c:pt>
                <c:pt idx="128">
                  <c:v>8</c:v>
                </c:pt>
                <c:pt idx="129">
                  <c:v>10</c:v>
                </c:pt>
                <c:pt idx="130">
                  <c:v>10</c:v>
                </c:pt>
                <c:pt idx="131">
                  <c:v>6</c:v>
                </c:pt>
                <c:pt idx="132">
                  <c:v>9</c:v>
                </c:pt>
                <c:pt idx="133">
                  <c:v>4</c:v>
                </c:pt>
                <c:pt idx="134">
                  <c:v>13</c:v>
                </c:pt>
                <c:pt idx="135">
                  <c:v>8</c:v>
                </c:pt>
                <c:pt idx="136">
                  <c:v>9</c:v>
                </c:pt>
                <c:pt idx="137">
                  <c:v>11</c:v>
                </c:pt>
                <c:pt idx="138">
                  <c:v>12</c:v>
                </c:pt>
                <c:pt idx="139">
                  <c:v>5</c:v>
                </c:pt>
                <c:pt idx="140">
                  <c:v>6</c:v>
                </c:pt>
                <c:pt idx="141">
                  <c:v>9</c:v>
                </c:pt>
                <c:pt idx="142">
                  <c:v>11</c:v>
                </c:pt>
                <c:pt idx="143">
                  <c:v>15</c:v>
                </c:pt>
                <c:pt idx="144">
                  <c:v>10</c:v>
                </c:pt>
                <c:pt idx="145">
                  <c:v>8</c:v>
                </c:pt>
                <c:pt idx="146">
                  <c:v>10</c:v>
                </c:pt>
                <c:pt idx="147">
                  <c:v>13</c:v>
                </c:pt>
                <c:pt idx="148">
                  <c:v>10</c:v>
                </c:pt>
                <c:pt idx="149">
                  <c:v>11</c:v>
                </c:pt>
                <c:pt idx="150">
                  <c:v>11</c:v>
                </c:pt>
                <c:pt idx="151">
                  <c:v>7</c:v>
                </c:pt>
                <c:pt idx="152">
                  <c:v>4</c:v>
                </c:pt>
                <c:pt idx="153">
                  <c:v>6</c:v>
                </c:pt>
                <c:pt idx="154">
                  <c:v>10</c:v>
                </c:pt>
                <c:pt idx="155">
                  <c:v>11</c:v>
                </c:pt>
                <c:pt idx="156">
                  <c:v>12</c:v>
                </c:pt>
                <c:pt idx="157">
                  <c:v>9</c:v>
                </c:pt>
                <c:pt idx="158">
                  <c:v>4</c:v>
                </c:pt>
                <c:pt idx="159">
                  <c:v>12</c:v>
                </c:pt>
                <c:pt idx="160">
                  <c:v>8</c:v>
                </c:pt>
                <c:pt idx="161">
                  <c:v>7</c:v>
                </c:pt>
                <c:pt idx="162">
                  <c:v>14</c:v>
                </c:pt>
                <c:pt idx="163">
                  <c:v>8</c:v>
                </c:pt>
                <c:pt idx="164">
                  <c:v>13</c:v>
                </c:pt>
                <c:pt idx="165">
                  <c:v>10</c:v>
                </c:pt>
                <c:pt idx="166">
                  <c:v>11</c:v>
                </c:pt>
                <c:pt idx="167">
                  <c:v>13</c:v>
                </c:pt>
                <c:pt idx="168">
                  <c:v>11</c:v>
                </c:pt>
                <c:pt idx="169">
                  <c:v>11</c:v>
                </c:pt>
                <c:pt idx="170">
                  <c:v>9</c:v>
                </c:pt>
                <c:pt idx="171">
                  <c:v>10</c:v>
                </c:pt>
                <c:pt idx="172">
                  <c:v>14</c:v>
                </c:pt>
                <c:pt idx="173">
                  <c:v>9</c:v>
                </c:pt>
                <c:pt idx="174">
                  <c:v>9</c:v>
                </c:pt>
                <c:pt idx="175">
                  <c:v>10</c:v>
                </c:pt>
                <c:pt idx="176">
                  <c:v>9</c:v>
                </c:pt>
                <c:pt idx="177">
                  <c:v>9</c:v>
                </c:pt>
                <c:pt idx="178">
                  <c:v>19</c:v>
                </c:pt>
                <c:pt idx="179">
                  <c:v>13</c:v>
                </c:pt>
                <c:pt idx="180">
                  <c:v>9</c:v>
                </c:pt>
                <c:pt idx="181">
                  <c:v>8</c:v>
                </c:pt>
                <c:pt idx="182">
                  <c:v>10</c:v>
                </c:pt>
                <c:pt idx="183">
                  <c:v>10</c:v>
                </c:pt>
                <c:pt idx="184">
                  <c:v>17</c:v>
                </c:pt>
                <c:pt idx="185">
                  <c:v>12</c:v>
                </c:pt>
                <c:pt idx="186">
                  <c:v>13</c:v>
                </c:pt>
                <c:pt idx="187">
                  <c:v>11</c:v>
                </c:pt>
                <c:pt idx="188">
                  <c:v>12</c:v>
                </c:pt>
                <c:pt idx="189">
                  <c:v>6</c:v>
                </c:pt>
                <c:pt idx="190">
                  <c:v>10</c:v>
                </c:pt>
                <c:pt idx="191">
                  <c:v>9</c:v>
                </c:pt>
                <c:pt idx="192">
                  <c:v>11</c:v>
                </c:pt>
                <c:pt idx="193">
                  <c:v>5</c:v>
                </c:pt>
                <c:pt idx="194">
                  <c:v>8</c:v>
                </c:pt>
                <c:pt idx="195">
                  <c:v>10</c:v>
                </c:pt>
                <c:pt idx="196">
                  <c:v>10</c:v>
                </c:pt>
                <c:pt idx="197">
                  <c:v>12</c:v>
                </c:pt>
                <c:pt idx="198">
                  <c:v>14</c:v>
                </c:pt>
                <c:pt idx="199">
                  <c:v>8</c:v>
                </c:pt>
                <c:pt idx="200">
                  <c:v>9</c:v>
                </c:pt>
                <c:pt idx="201">
                  <c:v>6</c:v>
                </c:pt>
                <c:pt idx="202">
                  <c:v>13</c:v>
                </c:pt>
                <c:pt idx="203">
                  <c:v>10</c:v>
                </c:pt>
                <c:pt idx="204">
                  <c:v>5</c:v>
                </c:pt>
                <c:pt idx="205">
                  <c:v>7</c:v>
                </c:pt>
                <c:pt idx="206">
                  <c:v>11</c:v>
                </c:pt>
                <c:pt idx="207">
                  <c:v>7</c:v>
                </c:pt>
                <c:pt idx="208">
                  <c:v>10</c:v>
                </c:pt>
                <c:pt idx="209">
                  <c:v>8</c:v>
                </c:pt>
                <c:pt idx="210">
                  <c:v>10</c:v>
                </c:pt>
                <c:pt idx="211">
                  <c:v>5</c:v>
                </c:pt>
                <c:pt idx="212">
                  <c:v>7</c:v>
                </c:pt>
                <c:pt idx="213">
                  <c:v>8</c:v>
                </c:pt>
                <c:pt idx="214">
                  <c:v>8</c:v>
                </c:pt>
                <c:pt idx="215">
                  <c:v>6</c:v>
                </c:pt>
                <c:pt idx="216">
                  <c:v>6</c:v>
                </c:pt>
                <c:pt idx="217">
                  <c:v>6</c:v>
                </c:pt>
                <c:pt idx="218">
                  <c:v>9</c:v>
                </c:pt>
                <c:pt idx="219">
                  <c:v>8</c:v>
                </c:pt>
                <c:pt idx="220">
                  <c:v>11</c:v>
                </c:pt>
                <c:pt idx="221">
                  <c:v>11</c:v>
                </c:pt>
                <c:pt idx="222">
                  <c:v>12</c:v>
                </c:pt>
                <c:pt idx="223">
                  <c:v>14</c:v>
                </c:pt>
                <c:pt idx="224">
                  <c:v>16</c:v>
                </c:pt>
                <c:pt idx="225">
                  <c:v>8</c:v>
                </c:pt>
                <c:pt idx="226">
                  <c:v>10</c:v>
                </c:pt>
                <c:pt idx="227">
                  <c:v>4</c:v>
                </c:pt>
                <c:pt idx="228">
                  <c:v>19</c:v>
                </c:pt>
                <c:pt idx="229">
                  <c:v>6</c:v>
                </c:pt>
                <c:pt idx="230">
                  <c:v>16</c:v>
                </c:pt>
                <c:pt idx="231">
                  <c:v>10</c:v>
                </c:pt>
                <c:pt idx="232">
                  <c:v>8</c:v>
                </c:pt>
                <c:pt idx="233">
                  <c:v>14</c:v>
                </c:pt>
                <c:pt idx="234">
                  <c:v>13</c:v>
                </c:pt>
                <c:pt idx="235">
                  <c:v>5</c:v>
                </c:pt>
                <c:pt idx="236">
                  <c:v>10</c:v>
                </c:pt>
                <c:pt idx="237">
                  <c:v>9</c:v>
                </c:pt>
                <c:pt idx="238">
                  <c:v>7</c:v>
                </c:pt>
                <c:pt idx="239">
                  <c:v>11</c:v>
                </c:pt>
                <c:pt idx="240">
                  <c:v>13</c:v>
                </c:pt>
                <c:pt idx="241">
                  <c:v>4</c:v>
                </c:pt>
                <c:pt idx="242">
                  <c:v>8</c:v>
                </c:pt>
                <c:pt idx="243">
                  <c:v>11</c:v>
                </c:pt>
                <c:pt idx="244">
                  <c:v>9</c:v>
                </c:pt>
                <c:pt idx="245">
                  <c:v>7</c:v>
                </c:pt>
                <c:pt idx="246">
                  <c:v>8</c:v>
                </c:pt>
                <c:pt idx="247">
                  <c:v>8</c:v>
                </c:pt>
                <c:pt idx="248">
                  <c:v>7</c:v>
                </c:pt>
                <c:pt idx="249">
                  <c:v>14</c:v>
                </c:pt>
                <c:pt idx="250">
                  <c:v>10</c:v>
                </c:pt>
                <c:pt idx="251">
                  <c:v>8</c:v>
                </c:pt>
                <c:pt idx="252">
                  <c:v>6</c:v>
                </c:pt>
                <c:pt idx="253">
                  <c:v>10</c:v>
                </c:pt>
                <c:pt idx="254">
                  <c:v>9</c:v>
                </c:pt>
                <c:pt idx="255">
                  <c:v>9</c:v>
                </c:pt>
                <c:pt idx="256">
                  <c:v>7</c:v>
                </c:pt>
                <c:pt idx="257">
                  <c:v>13</c:v>
                </c:pt>
                <c:pt idx="258">
                  <c:v>13</c:v>
                </c:pt>
                <c:pt idx="259">
                  <c:v>11</c:v>
                </c:pt>
                <c:pt idx="260">
                  <c:v>9</c:v>
                </c:pt>
                <c:pt idx="261">
                  <c:v>10</c:v>
                </c:pt>
                <c:pt idx="262">
                  <c:v>15</c:v>
                </c:pt>
                <c:pt idx="263">
                  <c:v>9</c:v>
                </c:pt>
                <c:pt idx="264">
                  <c:v>11</c:v>
                </c:pt>
                <c:pt idx="265">
                  <c:v>8</c:v>
                </c:pt>
                <c:pt idx="266">
                  <c:v>10</c:v>
                </c:pt>
                <c:pt idx="267">
                  <c:v>7</c:v>
                </c:pt>
                <c:pt idx="268">
                  <c:v>12</c:v>
                </c:pt>
                <c:pt idx="269">
                  <c:v>8</c:v>
                </c:pt>
                <c:pt idx="270">
                  <c:v>10</c:v>
                </c:pt>
                <c:pt idx="271">
                  <c:v>12</c:v>
                </c:pt>
                <c:pt idx="272">
                  <c:v>10</c:v>
                </c:pt>
                <c:pt idx="273">
                  <c:v>13</c:v>
                </c:pt>
                <c:pt idx="274">
                  <c:v>8</c:v>
                </c:pt>
                <c:pt idx="275">
                  <c:v>11</c:v>
                </c:pt>
                <c:pt idx="276">
                  <c:v>9</c:v>
                </c:pt>
                <c:pt idx="277">
                  <c:v>9</c:v>
                </c:pt>
                <c:pt idx="278">
                  <c:v>9</c:v>
                </c:pt>
                <c:pt idx="279">
                  <c:v>12</c:v>
                </c:pt>
                <c:pt idx="280">
                  <c:v>6</c:v>
                </c:pt>
                <c:pt idx="281">
                  <c:v>8</c:v>
                </c:pt>
                <c:pt idx="282">
                  <c:v>9</c:v>
                </c:pt>
                <c:pt idx="283">
                  <c:v>5</c:v>
                </c:pt>
                <c:pt idx="284">
                  <c:v>10</c:v>
                </c:pt>
                <c:pt idx="285">
                  <c:v>9</c:v>
                </c:pt>
                <c:pt idx="286">
                  <c:v>10</c:v>
                </c:pt>
                <c:pt idx="287">
                  <c:v>9</c:v>
                </c:pt>
                <c:pt idx="288">
                  <c:v>11</c:v>
                </c:pt>
                <c:pt idx="289">
                  <c:v>9</c:v>
                </c:pt>
                <c:pt idx="290">
                  <c:v>9</c:v>
                </c:pt>
                <c:pt idx="291">
                  <c:v>16</c:v>
                </c:pt>
                <c:pt idx="292">
                  <c:v>8</c:v>
                </c:pt>
                <c:pt idx="293">
                  <c:v>11</c:v>
                </c:pt>
                <c:pt idx="294">
                  <c:v>8</c:v>
                </c:pt>
                <c:pt idx="295">
                  <c:v>7</c:v>
                </c:pt>
                <c:pt idx="296">
                  <c:v>11</c:v>
                </c:pt>
                <c:pt idx="297">
                  <c:v>10</c:v>
                </c:pt>
                <c:pt idx="298">
                  <c:v>16</c:v>
                </c:pt>
                <c:pt idx="299">
                  <c:v>11</c:v>
                </c:pt>
                <c:pt idx="300">
                  <c:v>10</c:v>
                </c:pt>
                <c:pt idx="301">
                  <c:v>9</c:v>
                </c:pt>
                <c:pt idx="302">
                  <c:v>11</c:v>
                </c:pt>
                <c:pt idx="303">
                  <c:v>8</c:v>
                </c:pt>
                <c:pt idx="304">
                  <c:v>9</c:v>
                </c:pt>
                <c:pt idx="305">
                  <c:v>11</c:v>
                </c:pt>
                <c:pt idx="306">
                  <c:v>9</c:v>
                </c:pt>
                <c:pt idx="307">
                  <c:v>4</c:v>
                </c:pt>
                <c:pt idx="308">
                  <c:v>17</c:v>
                </c:pt>
                <c:pt idx="309">
                  <c:v>7</c:v>
                </c:pt>
                <c:pt idx="310">
                  <c:v>18</c:v>
                </c:pt>
                <c:pt idx="311">
                  <c:v>9</c:v>
                </c:pt>
                <c:pt idx="312">
                  <c:v>7</c:v>
                </c:pt>
                <c:pt idx="313">
                  <c:v>10</c:v>
                </c:pt>
                <c:pt idx="314">
                  <c:v>11</c:v>
                </c:pt>
                <c:pt idx="315">
                  <c:v>7</c:v>
                </c:pt>
                <c:pt idx="316">
                  <c:v>7</c:v>
                </c:pt>
                <c:pt idx="317">
                  <c:v>8</c:v>
                </c:pt>
                <c:pt idx="318">
                  <c:v>8</c:v>
                </c:pt>
                <c:pt idx="319">
                  <c:v>13</c:v>
                </c:pt>
                <c:pt idx="320">
                  <c:v>8</c:v>
                </c:pt>
                <c:pt idx="321">
                  <c:v>8</c:v>
                </c:pt>
                <c:pt idx="322">
                  <c:v>10</c:v>
                </c:pt>
                <c:pt idx="323">
                  <c:v>10</c:v>
                </c:pt>
                <c:pt idx="324">
                  <c:v>12</c:v>
                </c:pt>
                <c:pt idx="325">
                  <c:v>6</c:v>
                </c:pt>
                <c:pt idx="326">
                  <c:v>3</c:v>
                </c:pt>
                <c:pt idx="327">
                  <c:v>10</c:v>
                </c:pt>
                <c:pt idx="328">
                  <c:v>7</c:v>
                </c:pt>
                <c:pt idx="329">
                  <c:v>9</c:v>
                </c:pt>
                <c:pt idx="330">
                  <c:v>6</c:v>
                </c:pt>
                <c:pt idx="331">
                  <c:v>9</c:v>
                </c:pt>
                <c:pt idx="332">
                  <c:v>10</c:v>
                </c:pt>
                <c:pt idx="333">
                  <c:v>6</c:v>
                </c:pt>
                <c:pt idx="334">
                  <c:v>10</c:v>
                </c:pt>
                <c:pt idx="335">
                  <c:v>10</c:v>
                </c:pt>
                <c:pt idx="336">
                  <c:v>10</c:v>
                </c:pt>
                <c:pt idx="337">
                  <c:v>11</c:v>
                </c:pt>
                <c:pt idx="338">
                  <c:v>9</c:v>
                </c:pt>
                <c:pt idx="339">
                  <c:v>8</c:v>
                </c:pt>
                <c:pt idx="340">
                  <c:v>8</c:v>
                </c:pt>
                <c:pt idx="341">
                  <c:v>12</c:v>
                </c:pt>
                <c:pt idx="342">
                  <c:v>9</c:v>
                </c:pt>
                <c:pt idx="343">
                  <c:v>7</c:v>
                </c:pt>
                <c:pt idx="344">
                  <c:v>7</c:v>
                </c:pt>
                <c:pt idx="345">
                  <c:v>9</c:v>
                </c:pt>
                <c:pt idx="346">
                  <c:v>10</c:v>
                </c:pt>
                <c:pt idx="347">
                  <c:v>12</c:v>
                </c:pt>
                <c:pt idx="348">
                  <c:v>8</c:v>
                </c:pt>
                <c:pt idx="349">
                  <c:v>6</c:v>
                </c:pt>
                <c:pt idx="350">
                  <c:v>5</c:v>
                </c:pt>
                <c:pt idx="351">
                  <c:v>10</c:v>
                </c:pt>
                <c:pt idx="352">
                  <c:v>4</c:v>
                </c:pt>
                <c:pt idx="353">
                  <c:v>8</c:v>
                </c:pt>
                <c:pt idx="354">
                  <c:v>8</c:v>
                </c:pt>
                <c:pt idx="355">
                  <c:v>9</c:v>
                </c:pt>
                <c:pt idx="356">
                  <c:v>8</c:v>
                </c:pt>
                <c:pt idx="357">
                  <c:v>11</c:v>
                </c:pt>
                <c:pt idx="358">
                  <c:v>11</c:v>
                </c:pt>
                <c:pt idx="359">
                  <c:v>7</c:v>
                </c:pt>
                <c:pt idx="360">
                  <c:v>11</c:v>
                </c:pt>
                <c:pt idx="361">
                  <c:v>7</c:v>
                </c:pt>
                <c:pt idx="362">
                  <c:v>6</c:v>
                </c:pt>
                <c:pt idx="363">
                  <c:v>13</c:v>
                </c:pt>
                <c:pt idx="364">
                  <c:v>7</c:v>
                </c:pt>
                <c:pt idx="365">
                  <c:v>12</c:v>
                </c:pt>
                <c:pt idx="366">
                  <c:v>15</c:v>
                </c:pt>
                <c:pt idx="367">
                  <c:v>4</c:v>
                </c:pt>
                <c:pt idx="368">
                  <c:v>7</c:v>
                </c:pt>
                <c:pt idx="369">
                  <c:v>10</c:v>
                </c:pt>
                <c:pt idx="370">
                  <c:v>10</c:v>
                </c:pt>
                <c:pt idx="371">
                  <c:v>10</c:v>
                </c:pt>
                <c:pt idx="372">
                  <c:v>7</c:v>
                </c:pt>
                <c:pt idx="373">
                  <c:v>7</c:v>
                </c:pt>
                <c:pt idx="374">
                  <c:v>16</c:v>
                </c:pt>
                <c:pt idx="375">
                  <c:v>9</c:v>
                </c:pt>
                <c:pt idx="376">
                  <c:v>8</c:v>
                </c:pt>
                <c:pt idx="377">
                  <c:v>11</c:v>
                </c:pt>
                <c:pt idx="378">
                  <c:v>14</c:v>
                </c:pt>
                <c:pt idx="379">
                  <c:v>9</c:v>
                </c:pt>
                <c:pt idx="380">
                  <c:v>7</c:v>
                </c:pt>
                <c:pt idx="381">
                  <c:v>9</c:v>
                </c:pt>
                <c:pt idx="382">
                  <c:v>11</c:v>
                </c:pt>
                <c:pt idx="383">
                  <c:v>9</c:v>
                </c:pt>
                <c:pt idx="384">
                  <c:v>5</c:v>
                </c:pt>
                <c:pt idx="385">
                  <c:v>8</c:v>
                </c:pt>
                <c:pt idx="386">
                  <c:v>13</c:v>
                </c:pt>
                <c:pt idx="387">
                  <c:v>8</c:v>
                </c:pt>
                <c:pt idx="388">
                  <c:v>8</c:v>
                </c:pt>
                <c:pt idx="389">
                  <c:v>12</c:v>
                </c:pt>
                <c:pt idx="390">
                  <c:v>15</c:v>
                </c:pt>
                <c:pt idx="391">
                  <c:v>11</c:v>
                </c:pt>
                <c:pt idx="392">
                  <c:v>8</c:v>
                </c:pt>
                <c:pt idx="393">
                  <c:v>9</c:v>
                </c:pt>
                <c:pt idx="394">
                  <c:v>10</c:v>
                </c:pt>
                <c:pt idx="395">
                  <c:v>6</c:v>
                </c:pt>
                <c:pt idx="396">
                  <c:v>12</c:v>
                </c:pt>
                <c:pt idx="397">
                  <c:v>11</c:v>
                </c:pt>
                <c:pt idx="398">
                  <c:v>7</c:v>
                </c:pt>
                <c:pt idx="399">
                  <c:v>9</c:v>
                </c:pt>
                <c:pt idx="400">
                  <c:v>16</c:v>
                </c:pt>
                <c:pt idx="401">
                  <c:v>6</c:v>
                </c:pt>
                <c:pt idx="402">
                  <c:v>9</c:v>
                </c:pt>
                <c:pt idx="403">
                  <c:v>8</c:v>
                </c:pt>
                <c:pt idx="404">
                  <c:v>10</c:v>
                </c:pt>
                <c:pt idx="405">
                  <c:v>7</c:v>
                </c:pt>
                <c:pt idx="406">
                  <c:v>7</c:v>
                </c:pt>
                <c:pt idx="407">
                  <c:v>8</c:v>
                </c:pt>
                <c:pt idx="408">
                  <c:v>11</c:v>
                </c:pt>
                <c:pt idx="409">
                  <c:v>9</c:v>
                </c:pt>
                <c:pt idx="410">
                  <c:v>12</c:v>
                </c:pt>
                <c:pt idx="411">
                  <c:v>17</c:v>
                </c:pt>
                <c:pt idx="412">
                  <c:v>10</c:v>
                </c:pt>
                <c:pt idx="413">
                  <c:v>10</c:v>
                </c:pt>
                <c:pt idx="414">
                  <c:v>10</c:v>
                </c:pt>
                <c:pt idx="415">
                  <c:v>7</c:v>
                </c:pt>
                <c:pt idx="416">
                  <c:v>7</c:v>
                </c:pt>
                <c:pt idx="417">
                  <c:v>11</c:v>
                </c:pt>
                <c:pt idx="418">
                  <c:v>11</c:v>
                </c:pt>
                <c:pt idx="419">
                  <c:v>11</c:v>
                </c:pt>
                <c:pt idx="420">
                  <c:v>9</c:v>
                </c:pt>
                <c:pt idx="421">
                  <c:v>7</c:v>
                </c:pt>
                <c:pt idx="422">
                  <c:v>11</c:v>
                </c:pt>
                <c:pt idx="423">
                  <c:v>16</c:v>
                </c:pt>
                <c:pt idx="424">
                  <c:v>16</c:v>
                </c:pt>
                <c:pt idx="425">
                  <c:v>8</c:v>
                </c:pt>
                <c:pt idx="426">
                  <c:v>10</c:v>
                </c:pt>
                <c:pt idx="427">
                  <c:v>10</c:v>
                </c:pt>
                <c:pt idx="428">
                  <c:v>11</c:v>
                </c:pt>
                <c:pt idx="429">
                  <c:v>11</c:v>
                </c:pt>
                <c:pt idx="430">
                  <c:v>9</c:v>
                </c:pt>
                <c:pt idx="431">
                  <c:v>11</c:v>
                </c:pt>
                <c:pt idx="432">
                  <c:v>9</c:v>
                </c:pt>
                <c:pt idx="433">
                  <c:v>9</c:v>
                </c:pt>
                <c:pt idx="434">
                  <c:v>12</c:v>
                </c:pt>
                <c:pt idx="435">
                  <c:v>11</c:v>
                </c:pt>
                <c:pt idx="436">
                  <c:v>14</c:v>
                </c:pt>
                <c:pt idx="437">
                  <c:v>12</c:v>
                </c:pt>
                <c:pt idx="438">
                  <c:v>15</c:v>
                </c:pt>
                <c:pt idx="439">
                  <c:v>16</c:v>
                </c:pt>
                <c:pt idx="440">
                  <c:v>12</c:v>
                </c:pt>
                <c:pt idx="441">
                  <c:v>12</c:v>
                </c:pt>
                <c:pt idx="442">
                  <c:v>10</c:v>
                </c:pt>
                <c:pt idx="443">
                  <c:v>11</c:v>
                </c:pt>
                <c:pt idx="444">
                  <c:v>9</c:v>
                </c:pt>
                <c:pt idx="445">
                  <c:v>7</c:v>
                </c:pt>
                <c:pt idx="446">
                  <c:v>11</c:v>
                </c:pt>
                <c:pt idx="447">
                  <c:v>11</c:v>
                </c:pt>
                <c:pt idx="448">
                  <c:v>10</c:v>
                </c:pt>
                <c:pt idx="449">
                  <c:v>6</c:v>
                </c:pt>
                <c:pt idx="450">
                  <c:v>7</c:v>
                </c:pt>
                <c:pt idx="451">
                  <c:v>5</c:v>
                </c:pt>
                <c:pt idx="452">
                  <c:v>10</c:v>
                </c:pt>
                <c:pt idx="453">
                  <c:v>10</c:v>
                </c:pt>
                <c:pt idx="454">
                  <c:v>8</c:v>
                </c:pt>
                <c:pt idx="455">
                  <c:v>9</c:v>
                </c:pt>
                <c:pt idx="456">
                  <c:v>7</c:v>
                </c:pt>
                <c:pt idx="457">
                  <c:v>8</c:v>
                </c:pt>
                <c:pt idx="458">
                  <c:v>8</c:v>
                </c:pt>
                <c:pt idx="459">
                  <c:v>8</c:v>
                </c:pt>
                <c:pt idx="460">
                  <c:v>11</c:v>
                </c:pt>
                <c:pt idx="461">
                  <c:v>8</c:v>
                </c:pt>
                <c:pt idx="462">
                  <c:v>15</c:v>
                </c:pt>
                <c:pt idx="463">
                  <c:v>7</c:v>
                </c:pt>
                <c:pt idx="464">
                  <c:v>9</c:v>
                </c:pt>
                <c:pt idx="465">
                  <c:v>9</c:v>
                </c:pt>
                <c:pt idx="466">
                  <c:v>9</c:v>
                </c:pt>
                <c:pt idx="467">
                  <c:v>10</c:v>
                </c:pt>
                <c:pt idx="468">
                  <c:v>9</c:v>
                </c:pt>
                <c:pt idx="469">
                  <c:v>11</c:v>
                </c:pt>
                <c:pt idx="470">
                  <c:v>8</c:v>
                </c:pt>
                <c:pt idx="471">
                  <c:v>7</c:v>
                </c:pt>
                <c:pt idx="472">
                  <c:v>6</c:v>
                </c:pt>
                <c:pt idx="473">
                  <c:v>6</c:v>
                </c:pt>
                <c:pt idx="474">
                  <c:v>10</c:v>
                </c:pt>
                <c:pt idx="475">
                  <c:v>7</c:v>
                </c:pt>
                <c:pt idx="476">
                  <c:v>10</c:v>
                </c:pt>
                <c:pt idx="477">
                  <c:v>7</c:v>
                </c:pt>
                <c:pt idx="478">
                  <c:v>11</c:v>
                </c:pt>
                <c:pt idx="479">
                  <c:v>7</c:v>
                </c:pt>
                <c:pt idx="480">
                  <c:v>6</c:v>
                </c:pt>
                <c:pt idx="481">
                  <c:v>5</c:v>
                </c:pt>
                <c:pt idx="482">
                  <c:v>14</c:v>
                </c:pt>
                <c:pt idx="483">
                  <c:v>8</c:v>
                </c:pt>
                <c:pt idx="484">
                  <c:v>10</c:v>
                </c:pt>
                <c:pt idx="485">
                  <c:v>8</c:v>
                </c:pt>
                <c:pt idx="486">
                  <c:v>9</c:v>
                </c:pt>
                <c:pt idx="487">
                  <c:v>9</c:v>
                </c:pt>
                <c:pt idx="488">
                  <c:v>12</c:v>
                </c:pt>
                <c:pt idx="489">
                  <c:v>15</c:v>
                </c:pt>
                <c:pt idx="490">
                  <c:v>11</c:v>
                </c:pt>
                <c:pt idx="491">
                  <c:v>18</c:v>
                </c:pt>
                <c:pt idx="492">
                  <c:v>8</c:v>
                </c:pt>
                <c:pt idx="493">
                  <c:v>10</c:v>
                </c:pt>
                <c:pt idx="494">
                  <c:v>11</c:v>
                </c:pt>
                <c:pt idx="495">
                  <c:v>11</c:v>
                </c:pt>
                <c:pt idx="496">
                  <c:v>9</c:v>
                </c:pt>
                <c:pt idx="497">
                  <c:v>10</c:v>
                </c:pt>
                <c:pt idx="498">
                  <c:v>9</c:v>
                </c:pt>
                <c:pt idx="499">
                  <c:v>10</c:v>
                </c:pt>
                <c:pt idx="500">
                  <c:v>20</c:v>
                </c:pt>
                <c:pt idx="501">
                  <c:v>10</c:v>
                </c:pt>
                <c:pt idx="502">
                  <c:v>12</c:v>
                </c:pt>
                <c:pt idx="503">
                  <c:v>8</c:v>
                </c:pt>
                <c:pt idx="504">
                  <c:v>6</c:v>
                </c:pt>
                <c:pt idx="505">
                  <c:v>13</c:v>
                </c:pt>
                <c:pt idx="506">
                  <c:v>6</c:v>
                </c:pt>
                <c:pt idx="507">
                  <c:v>15</c:v>
                </c:pt>
                <c:pt idx="508">
                  <c:v>8</c:v>
                </c:pt>
                <c:pt idx="509">
                  <c:v>7</c:v>
                </c:pt>
                <c:pt idx="510">
                  <c:v>9</c:v>
                </c:pt>
                <c:pt idx="511">
                  <c:v>6</c:v>
                </c:pt>
                <c:pt idx="512">
                  <c:v>14</c:v>
                </c:pt>
                <c:pt idx="513">
                  <c:v>8</c:v>
                </c:pt>
                <c:pt idx="514">
                  <c:v>15</c:v>
                </c:pt>
                <c:pt idx="515">
                  <c:v>11</c:v>
                </c:pt>
                <c:pt idx="516">
                  <c:v>8</c:v>
                </c:pt>
                <c:pt idx="517">
                  <c:v>8</c:v>
                </c:pt>
                <c:pt idx="518">
                  <c:v>10</c:v>
                </c:pt>
                <c:pt idx="519">
                  <c:v>9</c:v>
                </c:pt>
                <c:pt idx="520">
                  <c:v>11</c:v>
                </c:pt>
                <c:pt idx="521">
                  <c:v>12</c:v>
                </c:pt>
                <c:pt idx="522">
                  <c:v>13</c:v>
                </c:pt>
                <c:pt idx="523">
                  <c:v>15</c:v>
                </c:pt>
                <c:pt idx="524">
                  <c:v>7</c:v>
                </c:pt>
                <c:pt idx="525">
                  <c:v>9</c:v>
                </c:pt>
                <c:pt idx="526">
                  <c:v>7</c:v>
                </c:pt>
                <c:pt idx="527">
                  <c:v>13</c:v>
                </c:pt>
                <c:pt idx="528">
                  <c:v>18</c:v>
                </c:pt>
                <c:pt idx="529">
                  <c:v>8</c:v>
                </c:pt>
                <c:pt idx="530">
                  <c:v>9</c:v>
                </c:pt>
                <c:pt idx="531">
                  <c:v>8</c:v>
                </c:pt>
                <c:pt idx="532">
                  <c:v>9</c:v>
                </c:pt>
                <c:pt idx="533">
                  <c:v>4</c:v>
                </c:pt>
                <c:pt idx="534">
                  <c:v>15</c:v>
                </c:pt>
                <c:pt idx="535">
                  <c:v>7</c:v>
                </c:pt>
                <c:pt idx="536">
                  <c:v>18</c:v>
                </c:pt>
                <c:pt idx="537">
                  <c:v>11</c:v>
                </c:pt>
                <c:pt idx="538">
                  <c:v>10</c:v>
                </c:pt>
                <c:pt idx="539">
                  <c:v>8</c:v>
                </c:pt>
                <c:pt idx="540">
                  <c:v>8</c:v>
                </c:pt>
                <c:pt idx="541">
                  <c:v>12</c:v>
                </c:pt>
                <c:pt idx="542">
                  <c:v>19</c:v>
                </c:pt>
                <c:pt idx="543">
                  <c:v>6</c:v>
                </c:pt>
                <c:pt idx="544">
                  <c:v>8</c:v>
                </c:pt>
                <c:pt idx="545">
                  <c:v>16</c:v>
                </c:pt>
                <c:pt idx="546">
                  <c:v>7</c:v>
                </c:pt>
                <c:pt idx="547">
                  <c:v>11</c:v>
                </c:pt>
                <c:pt idx="548">
                  <c:v>9</c:v>
                </c:pt>
                <c:pt idx="549">
                  <c:v>11</c:v>
                </c:pt>
                <c:pt idx="550">
                  <c:v>7</c:v>
                </c:pt>
                <c:pt idx="551">
                  <c:v>9</c:v>
                </c:pt>
                <c:pt idx="552">
                  <c:v>11</c:v>
                </c:pt>
                <c:pt idx="553">
                  <c:v>9</c:v>
                </c:pt>
                <c:pt idx="554">
                  <c:v>12</c:v>
                </c:pt>
                <c:pt idx="555">
                  <c:v>4</c:v>
                </c:pt>
                <c:pt idx="556">
                  <c:v>9</c:v>
                </c:pt>
                <c:pt idx="557">
                  <c:v>12</c:v>
                </c:pt>
                <c:pt idx="558">
                  <c:v>13</c:v>
                </c:pt>
                <c:pt idx="559">
                  <c:v>6</c:v>
                </c:pt>
                <c:pt idx="560">
                  <c:v>6</c:v>
                </c:pt>
                <c:pt idx="561">
                  <c:v>5</c:v>
                </c:pt>
                <c:pt idx="562">
                  <c:v>8</c:v>
                </c:pt>
                <c:pt idx="563">
                  <c:v>13</c:v>
                </c:pt>
                <c:pt idx="564">
                  <c:v>11</c:v>
                </c:pt>
                <c:pt idx="565">
                  <c:v>7</c:v>
                </c:pt>
                <c:pt idx="566">
                  <c:v>8</c:v>
                </c:pt>
                <c:pt idx="567">
                  <c:v>14</c:v>
                </c:pt>
                <c:pt idx="568">
                  <c:v>12</c:v>
                </c:pt>
                <c:pt idx="569">
                  <c:v>7</c:v>
                </c:pt>
                <c:pt idx="570">
                  <c:v>8</c:v>
                </c:pt>
                <c:pt idx="571">
                  <c:v>9</c:v>
                </c:pt>
                <c:pt idx="572">
                  <c:v>10</c:v>
                </c:pt>
                <c:pt idx="573">
                  <c:v>14</c:v>
                </c:pt>
                <c:pt idx="574">
                  <c:v>7</c:v>
                </c:pt>
                <c:pt idx="575">
                  <c:v>8</c:v>
                </c:pt>
                <c:pt idx="576">
                  <c:v>10</c:v>
                </c:pt>
                <c:pt idx="577">
                  <c:v>11</c:v>
                </c:pt>
                <c:pt idx="578">
                  <c:v>9</c:v>
                </c:pt>
                <c:pt idx="579">
                  <c:v>20</c:v>
                </c:pt>
                <c:pt idx="580">
                  <c:v>9</c:v>
                </c:pt>
                <c:pt idx="581">
                  <c:v>12</c:v>
                </c:pt>
                <c:pt idx="582">
                  <c:v>5</c:v>
                </c:pt>
                <c:pt idx="583">
                  <c:v>7</c:v>
                </c:pt>
                <c:pt idx="584">
                  <c:v>12</c:v>
                </c:pt>
                <c:pt idx="585">
                  <c:v>8</c:v>
                </c:pt>
                <c:pt idx="586">
                  <c:v>10</c:v>
                </c:pt>
                <c:pt idx="587">
                  <c:v>8</c:v>
                </c:pt>
                <c:pt idx="588">
                  <c:v>9</c:v>
                </c:pt>
                <c:pt idx="589">
                  <c:v>12</c:v>
                </c:pt>
                <c:pt idx="590">
                  <c:v>12</c:v>
                </c:pt>
                <c:pt idx="591">
                  <c:v>8</c:v>
                </c:pt>
                <c:pt idx="592">
                  <c:v>7</c:v>
                </c:pt>
                <c:pt idx="593">
                  <c:v>10</c:v>
                </c:pt>
                <c:pt idx="594">
                  <c:v>8</c:v>
                </c:pt>
                <c:pt idx="595">
                  <c:v>7</c:v>
                </c:pt>
                <c:pt idx="596">
                  <c:v>7</c:v>
                </c:pt>
                <c:pt idx="597">
                  <c:v>6</c:v>
                </c:pt>
                <c:pt idx="598">
                  <c:v>9</c:v>
                </c:pt>
                <c:pt idx="599">
                  <c:v>13</c:v>
                </c:pt>
                <c:pt idx="600">
                  <c:v>10</c:v>
                </c:pt>
                <c:pt idx="601">
                  <c:v>12</c:v>
                </c:pt>
                <c:pt idx="602">
                  <c:v>11</c:v>
                </c:pt>
                <c:pt idx="603">
                  <c:v>10</c:v>
                </c:pt>
                <c:pt idx="604">
                  <c:v>8</c:v>
                </c:pt>
                <c:pt idx="605">
                  <c:v>7</c:v>
                </c:pt>
                <c:pt idx="606">
                  <c:v>6</c:v>
                </c:pt>
                <c:pt idx="607">
                  <c:v>9</c:v>
                </c:pt>
                <c:pt idx="608">
                  <c:v>12</c:v>
                </c:pt>
                <c:pt idx="609">
                  <c:v>16</c:v>
                </c:pt>
                <c:pt idx="610">
                  <c:v>9</c:v>
                </c:pt>
                <c:pt idx="611">
                  <c:v>8</c:v>
                </c:pt>
                <c:pt idx="612">
                  <c:v>6</c:v>
                </c:pt>
                <c:pt idx="613">
                  <c:v>9</c:v>
                </c:pt>
                <c:pt idx="614">
                  <c:v>8</c:v>
                </c:pt>
                <c:pt idx="615">
                  <c:v>12</c:v>
                </c:pt>
                <c:pt idx="616">
                  <c:v>8</c:v>
                </c:pt>
                <c:pt idx="617">
                  <c:v>7</c:v>
                </c:pt>
                <c:pt idx="618">
                  <c:v>9</c:v>
                </c:pt>
                <c:pt idx="619">
                  <c:v>7</c:v>
                </c:pt>
                <c:pt idx="620">
                  <c:v>11</c:v>
                </c:pt>
                <c:pt idx="621">
                  <c:v>8</c:v>
                </c:pt>
                <c:pt idx="622">
                  <c:v>10</c:v>
                </c:pt>
                <c:pt idx="623">
                  <c:v>6</c:v>
                </c:pt>
                <c:pt idx="624">
                  <c:v>9</c:v>
                </c:pt>
                <c:pt idx="625">
                  <c:v>10</c:v>
                </c:pt>
                <c:pt idx="626">
                  <c:v>9</c:v>
                </c:pt>
                <c:pt idx="627">
                  <c:v>19</c:v>
                </c:pt>
                <c:pt idx="628">
                  <c:v>9</c:v>
                </c:pt>
                <c:pt idx="629">
                  <c:v>6</c:v>
                </c:pt>
                <c:pt idx="630">
                  <c:v>7</c:v>
                </c:pt>
                <c:pt idx="631">
                  <c:v>3</c:v>
                </c:pt>
                <c:pt idx="632">
                  <c:v>8</c:v>
                </c:pt>
                <c:pt idx="633">
                  <c:v>10</c:v>
                </c:pt>
                <c:pt idx="634">
                  <c:v>15</c:v>
                </c:pt>
                <c:pt idx="635">
                  <c:v>9</c:v>
                </c:pt>
                <c:pt idx="636">
                  <c:v>7</c:v>
                </c:pt>
                <c:pt idx="637">
                  <c:v>11</c:v>
                </c:pt>
                <c:pt idx="638">
                  <c:v>14</c:v>
                </c:pt>
                <c:pt idx="639">
                  <c:v>7</c:v>
                </c:pt>
                <c:pt idx="640">
                  <c:v>10</c:v>
                </c:pt>
                <c:pt idx="641">
                  <c:v>12</c:v>
                </c:pt>
                <c:pt idx="642">
                  <c:v>15</c:v>
                </c:pt>
                <c:pt idx="643">
                  <c:v>7</c:v>
                </c:pt>
                <c:pt idx="644">
                  <c:v>8</c:v>
                </c:pt>
                <c:pt idx="645">
                  <c:v>10</c:v>
                </c:pt>
                <c:pt idx="646">
                  <c:v>8</c:v>
                </c:pt>
                <c:pt idx="647">
                  <c:v>9</c:v>
                </c:pt>
                <c:pt idx="648">
                  <c:v>20</c:v>
                </c:pt>
                <c:pt idx="649">
                  <c:v>9</c:v>
                </c:pt>
                <c:pt idx="650">
                  <c:v>4</c:v>
                </c:pt>
                <c:pt idx="651">
                  <c:v>13</c:v>
                </c:pt>
                <c:pt idx="652">
                  <c:v>14</c:v>
                </c:pt>
                <c:pt idx="653">
                  <c:v>8</c:v>
                </c:pt>
                <c:pt idx="654">
                  <c:v>17</c:v>
                </c:pt>
                <c:pt idx="655">
                  <c:v>15</c:v>
                </c:pt>
                <c:pt idx="656">
                  <c:v>7</c:v>
                </c:pt>
                <c:pt idx="657">
                  <c:v>11</c:v>
                </c:pt>
                <c:pt idx="658">
                  <c:v>11</c:v>
                </c:pt>
                <c:pt idx="659">
                  <c:v>12</c:v>
                </c:pt>
                <c:pt idx="660">
                  <c:v>9</c:v>
                </c:pt>
                <c:pt idx="661">
                  <c:v>12</c:v>
                </c:pt>
                <c:pt idx="662">
                  <c:v>13</c:v>
                </c:pt>
                <c:pt idx="663">
                  <c:v>8</c:v>
                </c:pt>
                <c:pt idx="664">
                  <c:v>5</c:v>
                </c:pt>
                <c:pt idx="665">
                  <c:v>8</c:v>
                </c:pt>
                <c:pt idx="666">
                  <c:v>8</c:v>
                </c:pt>
                <c:pt idx="667">
                  <c:v>9</c:v>
                </c:pt>
                <c:pt idx="668">
                  <c:v>10</c:v>
                </c:pt>
                <c:pt idx="669">
                  <c:v>9</c:v>
                </c:pt>
                <c:pt idx="670">
                  <c:v>5</c:v>
                </c:pt>
                <c:pt idx="671">
                  <c:v>8</c:v>
                </c:pt>
                <c:pt idx="672">
                  <c:v>7</c:v>
                </c:pt>
                <c:pt idx="673">
                  <c:v>10</c:v>
                </c:pt>
                <c:pt idx="674">
                  <c:v>7</c:v>
                </c:pt>
                <c:pt idx="675">
                  <c:v>8</c:v>
                </c:pt>
                <c:pt idx="676">
                  <c:v>8</c:v>
                </c:pt>
                <c:pt idx="677">
                  <c:v>11</c:v>
                </c:pt>
                <c:pt idx="678">
                  <c:v>11</c:v>
                </c:pt>
                <c:pt idx="679">
                  <c:v>7</c:v>
                </c:pt>
                <c:pt idx="680">
                  <c:v>10</c:v>
                </c:pt>
                <c:pt idx="681">
                  <c:v>10</c:v>
                </c:pt>
                <c:pt idx="682">
                  <c:v>8</c:v>
                </c:pt>
                <c:pt idx="683">
                  <c:v>8</c:v>
                </c:pt>
                <c:pt idx="684">
                  <c:v>13</c:v>
                </c:pt>
                <c:pt idx="685">
                  <c:v>14</c:v>
                </c:pt>
                <c:pt idx="686">
                  <c:v>12</c:v>
                </c:pt>
                <c:pt idx="687">
                  <c:v>12</c:v>
                </c:pt>
                <c:pt idx="688">
                  <c:v>10</c:v>
                </c:pt>
                <c:pt idx="689">
                  <c:v>6</c:v>
                </c:pt>
                <c:pt idx="690">
                  <c:v>13</c:v>
                </c:pt>
                <c:pt idx="691">
                  <c:v>11</c:v>
                </c:pt>
                <c:pt idx="692">
                  <c:v>9</c:v>
                </c:pt>
                <c:pt idx="693">
                  <c:v>11</c:v>
                </c:pt>
                <c:pt idx="694">
                  <c:v>8</c:v>
                </c:pt>
                <c:pt idx="695">
                  <c:v>11</c:v>
                </c:pt>
                <c:pt idx="696">
                  <c:v>10</c:v>
                </c:pt>
                <c:pt idx="697">
                  <c:v>4</c:v>
                </c:pt>
                <c:pt idx="698">
                  <c:v>9</c:v>
                </c:pt>
                <c:pt idx="699">
                  <c:v>10</c:v>
                </c:pt>
                <c:pt idx="700">
                  <c:v>8</c:v>
                </c:pt>
                <c:pt idx="701">
                  <c:v>17</c:v>
                </c:pt>
                <c:pt idx="702">
                  <c:v>4</c:v>
                </c:pt>
                <c:pt idx="703">
                  <c:v>10</c:v>
                </c:pt>
                <c:pt idx="704">
                  <c:v>7</c:v>
                </c:pt>
                <c:pt idx="705">
                  <c:v>13</c:v>
                </c:pt>
                <c:pt idx="706">
                  <c:v>6</c:v>
                </c:pt>
                <c:pt idx="707">
                  <c:v>13</c:v>
                </c:pt>
                <c:pt idx="708">
                  <c:v>4</c:v>
                </c:pt>
                <c:pt idx="709">
                  <c:v>11</c:v>
                </c:pt>
                <c:pt idx="710">
                  <c:v>12</c:v>
                </c:pt>
                <c:pt idx="711">
                  <c:v>12</c:v>
                </c:pt>
                <c:pt idx="712">
                  <c:v>9</c:v>
                </c:pt>
                <c:pt idx="713">
                  <c:v>11</c:v>
                </c:pt>
                <c:pt idx="714">
                  <c:v>12</c:v>
                </c:pt>
                <c:pt idx="715">
                  <c:v>7</c:v>
                </c:pt>
                <c:pt idx="716">
                  <c:v>13</c:v>
                </c:pt>
                <c:pt idx="717">
                  <c:v>11</c:v>
                </c:pt>
                <c:pt idx="718">
                  <c:v>11</c:v>
                </c:pt>
                <c:pt idx="719">
                  <c:v>15</c:v>
                </c:pt>
                <c:pt idx="720">
                  <c:v>8</c:v>
                </c:pt>
                <c:pt idx="721">
                  <c:v>15</c:v>
                </c:pt>
                <c:pt idx="722">
                  <c:v>12</c:v>
                </c:pt>
                <c:pt idx="723">
                  <c:v>10</c:v>
                </c:pt>
                <c:pt idx="724">
                  <c:v>11</c:v>
                </c:pt>
                <c:pt idx="725">
                  <c:v>9</c:v>
                </c:pt>
                <c:pt idx="726">
                  <c:v>7</c:v>
                </c:pt>
                <c:pt idx="727">
                  <c:v>12</c:v>
                </c:pt>
                <c:pt idx="728">
                  <c:v>9</c:v>
                </c:pt>
                <c:pt idx="729">
                  <c:v>5</c:v>
                </c:pt>
                <c:pt idx="730">
                  <c:v>7</c:v>
                </c:pt>
                <c:pt idx="731">
                  <c:v>13</c:v>
                </c:pt>
                <c:pt idx="732">
                  <c:v>16</c:v>
                </c:pt>
                <c:pt idx="733">
                  <c:v>12</c:v>
                </c:pt>
                <c:pt idx="734">
                  <c:v>12</c:v>
                </c:pt>
                <c:pt idx="735">
                  <c:v>10</c:v>
                </c:pt>
                <c:pt idx="736">
                  <c:v>8</c:v>
                </c:pt>
                <c:pt idx="737">
                  <c:v>10</c:v>
                </c:pt>
                <c:pt idx="738">
                  <c:v>16</c:v>
                </c:pt>
                <c:pt idx="739">
                  <c:v>5</c:v>
                </c:pt>
                <c:pt idx="740">
                  <c:v>10</c:v>
                </c:pt>
                <c:pt idx="741">
                  <c:v>11</c:v>
                </c:pt>
                <c:pt idx="742">
                  <c:v>8</c:v>
                </c:pt>
                <c:pt idx="743">
                  <c:v>11</c:v>
                </c:pt>
                <c:pt idx="744">
                  <c:v>13</c:v>
                </c:pt>
                <c:pt idx="745">
                  <c:v>6</c:v>
                </c:pt>
                <c:pt idx="746">
                  <c:v>6</c:v>
                </c:pt>
                <c:pt idx="747">
                  <c:v>10</c:v>
                </c:pt>
                <c:pt idx="748">
                  <c:v>6</c:v>
                </c:pt>
                <c:pt idx="749">
                  <c:v>12</c:v>
                </c:pt>
                <c:pt idx="750">
                  <c:v>14</c:v>
                </c:pt>
                <c:pt idx="751">
                  <c:v>7</c:v>
                </c:pt>
                <c:pt idx="752">
                  <c:v>9</c:v>
                </c:pt>
                <c:pt idx="753">
                  <c:v>13</c:v>
                </c:pt>
                <c:pt idx="754">
                  <c:v>9</c:v>
                </c:pt>
                <c:pt idx="755">
                  <c:v>8</c:v>
                </c:pt>
                <c:pt idx="756">
                  <c:v>15</c:v>
                </c:pt>
                <c:pt idx="757">
                  <c:v>10</c:v>
                </c:pt>
                <c:pt idx="758">
                  <c:v>9</c:v>
                </c:pt>
                <c:pt idx="759">
                  <c:v>8</c:v>
                </c:pt>
                <c:pt idx="760">
                  <c:v>8</c:v>
                </c:pt>
                <c:pt idx="761">
                  <c:v>11</c:v>
                </c:pt>
                <c:pt idx="762">
                  <c:v>7</c:v>
                </c:pt>
                <c:pt idx="763">
                  <c:v>11</c:v>
                </c:pt>
                <c:pt idx="764">
                  <c:v>17</c:v>
                </c:pt>
                <c:pt idx="765">
                  <c:v>6</c:v>
                </c:pt>
                <c:pt idx="766">
                  <c:v>7</c:v>
                </c:pt>
                <c:pt idx="767">
                  <c:v>9</c:v>
                </c:pt>
                <c:pt idx="768">
                  <c:v>6</c:v>
                </c:pt>
                <c:pt idx="769">
                  <c:v>8</c:v>
                </c:pt>
                <c:pt idx="770">
                  <c:v>11</c:v>
                </c:pt>
                <c:pt idx="771">
                  <c:v>19</c:v>
                </c:pt>
                <c:pt idx="772">
                  <c:v>9</c:v>
                </c:pt>
                <c:pt idx="773">
                  <c:v>13</c:v>
                </c:pt>
                <c:pt idx="774">
                  <c:v>8</c:v>
                </c:pt>
                <c:pt idx="775">
                  <c:v>10</c:v>
                </c:pt>
                <c:pt idx="776">
                  <c:v>9</c:v>
                </c:pt>
                <c:pt idx="777">
                  <c:v>8</c:v>
                </c:pt>
                <c:pt idx="778">
                  <c:v>9</c:v>
                </c:pt>
                <c:pt idx="779">
                  <c:v>12</c:v>
                </c:pt>
                <c:pt idx="780">
                  <c:v>18</c:v>
                </c:pt>
                <c:pt idx="781">
                  <c:v>10</c:v>
                </c:pt>
                <c:pt idx="782">
                  <c:v>10</c:v>
                </c:pt>
                <c:pt idx="783">
                  <c:v>9</c:v>
                </c:pt>
                <c:pt idx="784">
                  <c:v>10</c:v>
                </c:pt>
                <c:pt idx="785">
                  <c:v>10</c:v>
                </c:pt>
                <c:pt idx="786">
                  <c:v>13</c:v>
                </c:pt>
                <c:pt idx="787">
                  <c:v>5</c:v>
                </c:pt>
                <c:pt idx="788">
                  <c:v>10</c:v>
                </c:pt>
                <c:pt idx="789">
                  <c:v>12</c:v>
                </c:pt>
                <c:pt idx="790">
                  <c:v>8</c:v>
                </c:pt>
                <c:pt idx="791">
                  <c:v>8</c:v>
                </c:pt>
                <c:pt idx="792">
                  <c:v>10</c:v>
                </c:pt>
                <c:pt idx="793">
                  <c:v>13</c:v>
                </c:pt>
                <c:pt idx="794">
                  <c:v>13</c:v>
                </c:pt>
                <c:pt idx="795">
                  <c:v>5</c:v>
                </c:pt>
                <c:pt idx="796">
                  <c:v>12</c:v>
                </c:pt>
                <c:pt idx="797">
                  <c:v>10</c:v>
                </c:pt>
                <c:pt idx="798">
                  <c:v>9</c:v>
                </c:pt>
                <c:pt idx="799">
                  <c:v>8</c:v>
                </c:pt>
                <c:pt idx="800">
                  <c:v>26</c:v>
                </c:pt>
                <c:pt idx="801">
                  <c:v>9</c:v>
                </c:pt>
                <c:pt idx="802">
                  <c:v>11</c:v>
                </c:pt>
                <c:pt idx="803">
                  <c:v>5</c:v>
                </c:pt>
                <c:pt idx="804">
                  <c:v>9</c:v>
                </c:pt>
                <c:pt idx="805">
                  <c:v>11</c:v>
                </c:pt>
                <c:pt idx="806">
                  <c:v>10</c:v>
                </c:pt>
                <c:pt idx="807">
                  <c:v>9</c:v>
                </c:pt>
                <c:pt idx="808">
                  <c:v>11</c:v>
                </c:pt>
                <c:pt idx="809">
                  <c:v>10</c:v>
                </c:pt>
                <c:pt idx="810">
                  <c:v>9</c:v>
                </c:pt>
                <c:pt idx="811">
                  <c:v>9</c:v>
                </c:pt>
                <c:pt idx="812">
                  <c:v>15</c:v>
                </c:pt>
                <c:pt idx="813">
                  <c:v>7</c:v>
                </c:pt>
                <c:pt idx="814">
                  <c:v>10</c:v>
                </c:pt>
                <c:pt idx="815">
                  <c:v>6</c:v>
                </c:pt>
                <c:pt idx="816">
                  <c:v>6</c:v>
                </c:pt>
                <c:pt idx="817">
                  <c:v>8</c:v>
                </c:pt>
                <c:pt idx="818">
                  <c:v>6</c:v>
                </c:pt>
                <c:pt idx="819">
                  <c:v>7</c:v>
                </c:pt>
                <c:pt idx="820">
                  <c:v>14</c:v>
                </c:pt>
                <c:pt idx="821">
                  <c:v>9</c:v>
                </c:pt>
                <c:pt idx="822">
                  <c:v>12</c:v>
                </c:pt>
                <c:pt idx="823">
                  <c:v>8</c:v>
                </c:pt>
                <c:pt idx="824">
                  <c:v>10</c:v>
                </c:pt>
                <c:pt idx="825">
                  <c:v>10</c:v>
                </c:pt>
                <c:pt idx="826">
                  <c:v>10</c:v>
                </c:pt>
                <c:pt idx="827">
                  <c:v>16</c:v>
                </c:pt>
                <c:pt idx="828">
                  <c:v>7</c:v>
                </c:pt>
                <c:pt idx="829">
                  <c:v>15</c:v>
                </c:pt>
                <c:pt idx="830">
                  <c:v>14</c:v>
                </c:pt>
                <c:pt idx="831">
                  <c:v>12</c:v>
                </c:pt>
                <c:pt idx="832">
                  <c:v>14</c:v>
                </c:pt>
                <c:pt idx="833">
                  <c:v>10</c:v>
                </c:pt>
                <c:pt idx="834">
                  <c:v>4</c:v>
                </c:pt>
                <c:pt idx="835">
                  <c:v>7</c:v>
                </c:pt>
                <c:pt idx="836">
                  <c:v>8</c:v>
                </c:pt>
                <c:pt idx="837">
                  <c:v>8</c:v>
                </c:pt>
                <c:pt idx="838">
                  <c:v>9</c:v>
                </c:pt>
                <c:pt idx="839">
                  <c:v>17</c:v>
                </c:pt>
                <c:pt idx="840">
                  <c:v>11</c:v>
                </c:pt>
                <c:pt idx="841">
                  <c:v>10</c:v>
                </c:pt>
                <c:pt idx="842">
                  <c:v>9</c:v>
                </c:pt>
                <c:pt idx="843">
                  <c:v>8</c:v>
                </c:pt>
                <c:pt idx="844">
                  <c:v>11</c:v>
                </c:pt>
                <c:pt idx="845">
                  <c:v>15</c:v>
                </c:pt>
                <c:pt idx="846">
                  <c:v>10</c:v>
                </c:pt>
                <c:pt idx="847">
                  <c:v>9</c:v>
                </c:pt>
                <c:pt idx="848">
                  <c:v>10</c:v>
                </c:pt>
                <c:pt idx="849">
                  <c:v>11</c:v>
                </c:pt>
                <c:pt idx="850">
                  <c:v>5</c:v>
                </c:pt>
                <c:pt idx="851">
                  <c:v>9</c:v>
                </c:pt>
                <c:pt idx="852">
                  <c:v>8</c:v>
                </c:pt>
                <c:pt idx="853">
                  <c:v>9</c:v>
                </c:pt>
                <c:pt idx="854">
                  <c:v>13</c:v>
                </c:pt>
                <c:pt idx="855">
                  <c:v>8</c:v>
                </c:pt>
                <c:pt idx="856">
                  <c:v>9</c:v>
                </c:pt>
                <c:pt idx="857">
                  <c:v>11</c:v>
                </c:pt>
                <c:pt idx="858">
                  <c:v>15</c:v>
                </c:pt>
                <c:pt idx="859">
                  <c:v>4</c:v>
                </c:pt>
                <c:pt idx="860">
                  <c:v>16</c:v>
                </c:pt>
                <c:pt idx="861">
                  <c:v>11</c:v>
                </c:pt>
                <c:pt idx="862">
                  <c:v>9</c:v>
                </c:pt>
                <c:pt idx="863">
                  <c:v>8</c:v>
                </c:pt>
                <c:pt idx="864">
                  <c:v>9</c:v>
                </c:pt>
                <c:pt idx="865">
                  <c:v>9</c:v>
                </c:pt>
                <c:pt idx="866">
                  <c:v>10</c:v>
                </c:pt>
                <c:pt idx="867">
                  <c:v>7</c:v>
                </c:pt>
                <c:pt idx="868">
                  <c:v>9</c:v>
                </c:pt>
                <c:pt idx="869">
                  <c:v>8</c:v>
                </c:pt>
                <c:pt idx="870">
                  <c:v>10</c:v>
                </c:pt>
                <c:pt idx="871">
                  <c:v>9</c:v>
                </c:pt>
                <c:pt idx="872">
                  <c:v>12</c:v>
                </c:pt>
                <c:pt idx="873">
                  <c:v>6</c:v>
                </c:pt>
                <c:pt idx="874">
                  <c:v>7</c:v>
                </c:pt>
                <c:pt idx="875">
                  <c:v>9</c:v>
                </c:pt>
                <c:pt idx="876">
                  <c:v>9</c:v>
                </c:pt>
                <c:pt idx="877">
                  <c:v>9</c:v>
                </c:pt>
                <c:pt idx="878">
                  <c:v>9</c:v>
                </c:pt>
                <c:pt idx="879">
                  <c:v>11</c:v>
                </c:pt>
                <c:pt idx="880">
                  <c:v>9</c:v>
                </c:pt>
                <c:pt idx="881">
                  <c:v>9</c:v>
                </c:pt>
                <c:pt idx="882">
                  <c:v>5</c:v>
                </c:pt>
                <c:pt idx="883">
                  <c:v>8</c:v>
                </c:pt>
                <c:pt idx="884">
                  <c:v>9</c:v>
                </c:pt>
                <c:pt idx="885">
                  <c:v>12</c:v>
                </c:pt>
                <c:pt idx="886">
                  <c:v>10</c:v>
                </c:pt>
                <c:pt idx="887">
                  <c:v>7</c:v>
                </c:pt>
                <c:pt idx="888">
                  <c:v>7</c:v>
                </c:pt>
                <c:pt idx="889">
                  <c:v>5</c:v>
                </c:pt>
                <c:pt idx="890">
                  <c:v>11</c:v>
                </c:pt>
                <c:pt idx="891">
                  <c:v>13</c:v>
                </c:pt>
                <c:pt idx="892">
                  <c:v>8</c:v>
                </c:pt>
                <c:pt idx="893">
                  <c:v>5</c:v>
                </c:pt>
                <c:pt idx="894">
                  <c:v>20</c:v>
                </c:pt>
                <c:pt idx="895">
                  <c:v>14</c:v>
                </c:pt>
                <c:pt idx="896">
                  <c:v>9</c:v>
                </c:pt>
                <c:pt idx="897">
                  <c:v>12</c:v>
                </c:pt>
                <c:pt idx="898">
                  <c:v>8</c:v>
                </c:pt>
                <c:pt idx="899">
                  <c:v>10</c:v>
                </c:pt>
                <c:pt idx="900">
                  <c:v>10</c:v>
                </c:pt>
                <c:pt idx="901">
                  <c:v>19</c:v>
                </c:pt>
                <c:pt idx="902">
                  <c:v>9</c:v>
                </c:pt>
                <c:pt idx="903">
                  <c:v>7</c:v>
                </c:pt>
                <c:pt idx="904">
                  <c:v>9</c:v>
                </c:pt>
                <c:pt idx="905">
                  <c:v>11</c:v>
                </c:pt>
                <c:pt idx="906">
                  <c:v>9</c:v>
                </c:pt>
                <c:pt idx="907">
                  <c:v>9</c:v>
                </c:pt>
                <c:pt idx="908">
                  <c:v>11</c:v>
                </c:pt>
                <c:pt idx="909">
                  <c:v>9</c:v>
                </c:pt>
                <c:pt idx="910">
                  <c:v>10</c:v>
                </c:pt>
                <c:pt idx="911">
                  <c:v>13</c:v>
                </c:pt>
                <c:pt idx="912">
                  <c:v>10</c:v>
                </c:pt>
                <c:pt idx="913">
                  <c:v>3</c:v>
                </c:pt>
                <c:pt idx="914">
                  <c:v>10</c:v>
                </c:pt>
                <c:pt idx="915">
                  <c:v>8</c:v>
                </c:pt>
                <c:pt idx="916">
                  <c:v>9</c:v>
                </c:pt>
                <c:pt idx="917">
                  <c:v>14</c:v>
                </c:pt>
                <c:pt idx="918">
                  <c:v>9</c:v>
                </c:pt>
                <c:pt idx="919">
                  <c:v>10</c:v>
                </c:pt>
                <c:pt idx="920">
                  <c:v>10</c:v>
                </c:pt>
                <c:pt idx="921">
                  <c:v>21</c:v>
                </c:pt>
                <c:pt idx="922">
                  <c:v>11</c:v>
                </c:pt>
                <c:pt idx="923">
                  <c:v>12</c:v>
                </c:pt>
                <c:pt idx="924">
                  <c:v>8</c:v>
                </c:pt>
                <c:pt idx="925">
                  <c:v>10</c:v>
                </c:pt>
                <c:pt idx="926">
                  <c:v>9</c:v>
                </c:pt>
                <c:pt idx="927">
                  <c:v>7</c:v>
                </c:pt>
                <c:pt idx="928">
                  <c:v>9</c:v>
                </c:pt>
                <c:pt idx="929">
                  <c:v>10</c:v>
                </c:pt>
                <c:pt idx="930">
                  <c:v>12</c:v>
                </c:pt>
                <c:pt idx="931">
                  <c:v>11</c:v>
                </c:pt>
                <c:pt idx="932">
                  <c:v>10</c:v>
                </c:pt>
                <c:pt idx="933">
                  <c:v>17</c:v>
                </c:pt>
                <c:pt idx="934">
                  <c:v>5</c:v>
                </c:pt>
                <c:pt idx="935">
                  <c:v>5</c:v>
                </c:pt>
                <c:pt idx="936">
                  <c:v>8</c:v>
                </c:pt>
                <c:pt idx="937">
                  <c:v>8</c:v>
                </c:pt>
                <c:pt idx="938">
                  <c:v>10</c:v>
                </c:pt>
                <c:pt idx="939">
                  <c:v>9</c:v>
                </c:pt>
                <c:pt idx="940">
                  <c:v>9</c:v>
                </c:pt>
                <c:pt idx="941">
                  <c:v>9</c:v>
                </c:pt>
                <c:pt idx="942">
                  <c:v>10</c:v>
                </c:pt>
                <c:pt idx="943">
                  <c:v>10</c:v>
                </c:pt>
                <c:pt idx="944">
                  <c:v>8</c:v>
                </c:pt>
                <c:pt idx="945">
                  <c:v>9</c:v>
                </c:pt>
                <c:pt idx="946">
                  <c:v>20</c:v>
                </c:pt>
                <c:pt idx="947">
                  <c:v>16</c:v>
                </c:pt>
                <c:pt idx="948">
                  <c:v>10</c:v>
                </c:pt>
                <c:pt idx="949">
                  <c:v>9</c:v>
                </c:pt>
                <c:pt idx="950">
                  <c:v>8</c:v>
                </c:pt>
                <c:pt idx="951">
                  <c:v>10</c:v>
                </c:pt>
                <c:pt idx="952">
                  <c:v>10</c:v>
                </c:pt>
                <c:pt idx="953">
                  <c:v>10</c:v>
                </c:pt>
                <c:pt idx="954">
                  <c:v>10</c:v>
                </c:pt>
                <c:pt idx="955">
                  <c:v>8</c:v>
                </c:pt>
                <c:pt idx="956">
                  <c:v>10</c:v>
                </c:pt>
                <c:pt idx="957">
                  <c:v>8</c:v>
                </c:pt>
                <c:pt idx="958">
                  <c:v>9</c:v>
                </c:pt>
                <c:pt idx="959">
                  <c:v>14</c:v>
                </c:pt>
                <c:pt idx="960">
                  <c:v>15</c:v>
                </c:pt>
                <c:pt idx="961">
                  <c:v>11</c:v>
                </c:pt>
                <c:pt idx="962">
                  <c:v>15</c:v>
                </c:pt>
                <c:pt idx="963">
                  <c:v>12</c:v>
                </c:pt>
                <c:pt idx="964">
                  <c:v>11</c:v>
                </c:pt>
                <c:pt idx="965">
                  <c:v>10</c:v>
                </c:pt>
                <c:pt idx="966">
                  <c:v>14</c:v>
                </c:pt>
                <c:pt idx="967">
                  <c:v>14</c:v>
                </c:pt>
                <c:pt idx="968">
                  <c:v>7</c:v>
                </c:pt>
                <c:pt idx="969">
                  <c:v>10</c:v>
                </c:pt>
                <c:pt idx="970">
                  <c:v>8</c:v>
                </c:pt>
                <c:pt idx="971">
                  <c:v>10</c:v>
                </c:pt>
                <c:pt idx="972">
                  <c:v>7</c:v>
                </c:pt>
                <c:pt idx="973">
                  <c:v>10</c:v>
                </c:pt>
                <c:pt idx="974">
                  <c:v>7</c:v>
                </c:pt>
                <c:pt idx="975">
                  <c:v>10</c:v>
                </c:pt>
                <c:pt idx="976">
                  <c:v>13</c:v>
                </c:pt>
                <c:pt idx="977">
                  <c:v>7</c:v>
                </c:pt>
                <c:pt idx="978">
                  <c:v>12</c:v>
                </c:pt>
                <c:pt idx="979">
                  <c:v>5</c:v>
                </c:pt>
                <c:pt idx="980">
                  <c:v>12</c:v>
                </c:pt>
                <c:pt idx="981">
                  <c:v>9</c:v>
                </c:pt>
                <c:pt idx="982">
                  <c:v>12</c:v>
                </c:pt>
                <c:pt idx="983">
                  <c:v>12</c:v>
                </c:pt>
                <c:pt idx="984">
                  <c:v>10</c:v>
                </c:pt>
                <c:pt idx="985">
                  <c:v>10</c:v>
                </c:pt>
                <c:pt idx="986">
                  <c:v>8</c:v>
                </c:pt>
                <c:pt idx="987">
                  <c:v>9</c:v>
                </c:pt>
                <c:pt idx="988">
                  <c:v>11</c:v>
                </c:pt>
                <c:pt idx="989">
                  <c:v>8</c:v>
                </c:pt>
                <c:pt idx="990">
                  <c:v>9</c:v>
                </c:pt>
                <c:pt idx="991">
                  <c:v>8</c:v>
                </c:pt>
                <c:pt idx="992">
                  <c:v>7</c:v>
                </c:pt>
                <c:pt idx="993">
                  <c:v>14</c:v>
                </c:pt>
                <c:pt idx="994">
                  <c:v>9</c:v>
                </c:pt>
                <c:pt idx="995">
                  <c:v>22</c:v>
                </c:pt>
                <c:pt idx="996">
                  <c:v>9</c:v>
                </c:pt>
                <c:pt idx="997">
                  <c:v>14</c:v>
                </c:pt>
                <c:pt idx="998">
                  <c:v>11</c:v>
                </c:pt>
                <c:pt idx="999">
                  <c:v>13</c:v>
                </c:pt>
              </c:numCache>
            </c:numRef>
          </c:yVal>
          <c:smooth val="0"/>
          <c:extLst>
            <c:ext xmlns:c16="http://schemas.microsoft.com/office/drawing/2014/chart" uri="{C3380CC4-5D6E-409C-BE32-E72D297353CC}">
              <c16:uniqueId val="{00000000-CEF0-414E-A9D0-93A5540C6E28}"/>
            </c:ext>
          </c:extLst>
        </c:ser>
        <c:dLbls>
          <c:showLegendKey val="0"/>
          <c:showVal val="0"/>
          <c:showCatName val="0"/>
          <c:showSerName val="0"/>
          <c:showPercent val="0"/>
          <c:showBubbleSize val="0"/>
        </c:dLbls>
        <c:axId val="1409111280"/>
        <c:axId val="1409112944"/>
      </c:scatterChart>
      <c:valAx>
        <c:axId val="140911128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US"/>
                  <a:t>Height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09112944"/>
        <c:crosses val="autoZero"/>
        <c:crossBetween val="midCat"/>
      </c:valAx>
      <c:valAx>
        <c:axId val="140911294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US"/>
                  <a:t>Rings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409111280"/>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b="1"/>
              <a:t>Relationship between</a:t>
            </a:r>
            <a:r>
              <a:rPr lang="en-US" b="1" baseline="0"/>
              <a:t> Shell Weight and Shucked Weight</a:t>
            </a:r>
            <a:endParaRPr lang="en-US" b="1"/>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Kimberly_Dieu_Personal_Data!$I$1</c:f>
              <c:strCache>
                <c:ptCount val="1"/>
                <c:pt idx="0">
                  <c:v>Shell_weight</c:v>
                </c:pt>
              </c:strCache>
            </c:strRef>
          </c:tx>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0"/>
          </c:trendline>
          <c:xVal>
            <c:numRef>
              <c:f>Kimberly_Dieu_Personal_Data!$G$2:$G$1001</c:f>
              <c:numCache>
                <c:formatCode>General</c:formatCode>
                <c:ptCount val="1000"/>
                <c:pt idx="0">
                  <c:v>0.129</c:v>
                </c:pt>
                <c:pt idx="1">
                  <c:v>0.50149999999999995</c:v>
                </c:pt>
                <c:pt idx="2">
                  <c:v>0.34499999999999997</c:v>
                </c:pt>
                <c:pt idx="3">
                  <c:v>0.47949999999999998</c:v>
                </c:pt>
                <c:pt idx="4">
                  <c:v>8.6499999999999994E-2</c:v>
                </c:pt>
                <c:pt idx="5">
                  <c:v>0.66400000000000003</c:v>
                </c:pt>
                <c:pt idx="6">
                  <c:v>0.13400000000000001</c:v>
                </c:pt>
                <c:pt idx="7">
                  <c:v>0.44700000000000001</c:v>
                </c:pt>
                <c:pt idx="8">
                  <c:v>0.23400000000000001</c:v>
                </c:pt>
                <c:pt idx="9">
                  <c:v>0.115</c:v>
                </c:pt>
                <c:pt idx="10">
                  <c:v>0.48349999999999999</c:v>
                </c:pt>
                <c:pt idx="11">
                  <c:v>0.40799999999999997</c:v>
                </c:pt>
                <c:pt idx="12">
                  <c:v>0.57150000000000001</c:v>
                </c:pt>
                <c:pt idx="13">
                  <c:v>0.59450000000000003</c:v>
                </c:pt>
                <c:pt idx="14">
                  <c:v>0.182</c:v>
                </c:pt>
                <c:pt idx="15">
                  <c:v>0.69399999999999995</c:v>
                </c:pt>
                <c:pt idx="16">
                  <c:v>5.3499999999999999E-2</c:v>
                </c:pt>
                <c:pt idx="17">
                  <c:v>0.77349999999999997</c:v>
                </c:pt>
                <c:pt idx="18">
                  <c:v>0.36799999999999999</c:v>
                </c:pt>
                <c:pt idx="19">
                  <c:v>0.52600000000000002</c:v>
                </c:pt>
                <c:pt idx="20">
                  <c:v>0.35399999999999998</c:v>
                </c:pt>
                <c:pt idx="21">
                  <c:v>0.67349999999999999</c:v>
                </c:pt>
                <c:pt idx="22">
                  <c:v>0.27300000000000002</c:v>
                </c:pt>
                <c:pt idx="23">
                  <c:v>0.17100000000000001</c:v>
                </c:pt>
                <c:pt idx="24">
                  <c:v>0.755</c:v>
                </c:pt>
                <c:pt idx="25">
                  <c:v>3.0499999999999999E-2</c:v>
                </c:pt>
                <c:pt idx="26">
                  <c:v>0.80200000000000005</c:v>
                </c:pt>
                <c:pt idx="27">
                  <c:v>0.313</c:v>
                </c:pt>
                <c:pt idx="28">
                  <c:v>0.27400000000000002</c:v>
                </c:pt>
                <c:pt idx="29">
                  <c:v>0.46150000000000002</c:v>
                </c:pt>
                <c:pt idx="30">
                  <c:v>0.51500000000000001</c:v>
                </c:pt>
                <c:pt idx="31">
                  <c:v>9.7000000000000003E-2</c:v>
                </c:pt>
                <c:pt idx="32">
                  <c:v>0.21149999999999999</c:v>
                </c:pt>
                <c:pt idx="33">
                  <c:v>0.13600000000000001</c:v>
                </c:pt>
                <c:pt idx="34">
                  <c:v>0.1525</c:v>
                </c:pt>
                <c:pt idx="35">
                  <c:v>0.23749999999999999</c:v>
                </c:pt>
                <c:pt idx="36">
                  <c:v>0.19500000000000001</c:v>
                </c:pt>
                <c:pt idx="37">
                  <c:v>0.60250000000000004</c:v>
                </c:pt>
                <c:pt idx="38">
                  <c:v>0.59299999999999997</c:v>
                </c:pt>
                <c:pt idx="39">
                  <c:v>0.33250000000000002</c:v>
                </c:pt>
                <c:pt idx="40">
                  <c:v>0.24349999999999999</c:v>
                </c:pt>
                <c:pt idx="41">
                  <c:v>0.48049999999999998</c:v>
                </c:pt>
                <c:pt idx="42">
                  <c:v>0.157</c:v>
                </c:pt>
                <c:pt idx="43">
                  <c:v>0.215</c:v>
                </c:pt>
                <c:pt idx="44">
                  <c:v>0.27650000000000002</c:v>
                </c:pt>
                <c:pt idx="45">
                  <c:v>0.39100000000000001</c:v>
                </c:pt>
                <c:pt idx="46">
                  <c:v>0.16750000000000001</c:v>
                </c:pt>
                <c:pt idx="47">
                  <c:v>0.48649999999999999</c:v>
                </c:pt>
                <c:pt idx="48">
                  <c:v>0.22900000000000001</c:v>
                </c:pt>
                <c:pt idx="49">
                  <c:v>0.1545</c:v>
                </c:pt>
                <c:pt idx="50">
                  <c:v>0.2455</c:v>
                </c:pt>
                <c:pt idx="51">
                  <c:v>0.249</c:v>
                </c:pt>
                <c:pt idx="52">
                  <c:v>0.3135</c:v>
                </c:pt>
                <c:pt idx="53">
                  <c:v>0.159</c:v>
                </c:pt>
                <c:pt idx="54">
                  <c:v>6.3E-2</c:v>
                </c:pt>
                <c:pt idx="55">
                  <c:v>0.6835</c:v>
                </c:pt>
                <c:pt idx="56">
                  <c:v>0.4985</c:v>
                </c:pt>
                <c:pt idx="57">
                  <c:v>1.0465</c:v>
                </c:pt>
                <c:pt idx="58">
                  <c:v>0.187</c:v>
                </c:pt>
                <c:pt idx="59">
                  <c:v>8.5000000000000006E-2</c:v>
                </c:pt>
                <c:pt idx="60">
                  <c:v>0.2175</c:v>
                </c:pt>
                <c:pt idx="61">
                  <c:v>0.59</c:v>
                </c:pt>
                <c:pt idx="62">
                  <c:v>0.48699999999999999</c:v>
                </c:pt>
                <c:pt idx="63">
                  <c:v>0.74399999999999999</c:v>
                </c:pt>
                <c:pt idx="64">
                  <c:v>0.435</c:v>
                </c:pt>
                <c:pt idx="65">
                  <c:v>1.232</c:v>
                </c:pt>
                <c:pt idx="66">
                  <c:v>0.245</c:v>
                </c:pt>
                <c:pt idx="67">
                  <c:v>3.5999999999999997E-2</c:v>
                </c:pt>
                <c:pt idx="68">
                  <c:v>0.56999999999999995</c:v>
                </c:pt>
                <c:pt idx="69">
                  <c:v>0.54</c:v>
                </c:pt>
                <c:pt idx="70">
                  <c:v>0.1225</c:v>
                </c:pt>
                <c:pt idx="71">
                  <c:v>0.27450000000000002</c:v>
                </c:pt>
                <c:pt idx="72">
                  <c:v>0.434</c:v>
                </c:pt>
                <c:pt idx="73">
                  <c:v>7.0499999999999993E-2</c:v>
                </c:pt>
                <c:pt idx="74">
                  <c:v>0.26600000000000001</c:v>
                </c:pt>
                <c:pt idx="75">
                  <c:v>0.3775</c:v>
                </c:pt>
                <c:pt idx="76">
                  <c:v>0.58699999999999997</c:v>
                </c:pt>
                <c:pt idx="77">
                  <c:v>0.47199999999999998</c:v>
                </c:pt>
                <c:pt idx="78">
                  <c:v>0.55700000000000005</c:v>
                </c:pt>
                <c:pt idx="79">
                  <c:v>0.38</c:v>
                </c:pt>
                <c:pt idx="80">
                  <c:v>0.67500000000000004</c:v>
                </c:pt>
                <c:pt idx="81">
                  <c:v>0.504</c:v>
                </c:pt>
                <c:pt idx="82">
                  <c:v>0.59599999999999997</c:v>
                </c:pt>
                <c:pt idx="83">
                  <c:v>0.45200000000000001</c:v>
                </c:pt>
                <c:pt idx="84">
                  <c:v>2.5999999999999999E-2</c:v>
                </c:pt>
                <c:pt idx="85">
                  <c:v>0.50749999999999995</c:v>
                </c:pt>
                <c:pt idx="86">
                  <c:v>0.753</c:v>
                </c:pt>
                <c:pt idx="87">
                  <c:v>0.50600000000000001</c:v>
                </c:pt>
                <c:pt idx="88">
                  <c:v>8.4000000000000005E-2</c:v>
                </c:pt>
                <c:pt idx="89">
                  <c:v>0.30349999999999999</c:v>
                </c:pt>
                <c:pt idx="90">
                  <c:v>0.185</c:v>
                </c:pt>
                <c:pt idx="91">
                  <c:v>0.77549999999999997</c:v>
                </c:pt>
                <c:pt idx="92">
                  <c:v>0.46949999999999997</c:v>
                </c:pt>
                <c:pt idx="93">
                  <c:v>0.39</c:v>
                </c:pt>
                <c:pt idx="94">
                  <c:v>0.48949999999999999</c:v>
                </c:pt>
                <c:pt idx="95">
                  <c:v>0.21049999999999999</c:v>
                </c:pt>
                <c:pt idx="96">
                  <c:v>6.7500000000000004E-2</c:v>
                </c:pt>
                <c:pt idx="97">
                  <c:v>0.19600000000000001</c:v>
                </c:pt>
                <c:pt idx="98">
                  <c:v>0.4995</c:v>
                </c:pt>
                <c:pt idx="99">
                  <c:v>0.4945</c:v>
                </c:pt>
                <c:pt idx="100">
                  <c:v>0.14699999999999999</c:v>
                </c:pt>
                <c:pt idx="101">
                  <c:v>0.30299999999999999</c:v>
                </c:pt>
                <c:pt idx="102">
                  <c:v>0.248</c:v>
                </c:pt>
                <c:pt idx="103">
                  <c:v>9.4500000000000001E-2</c:v>
                </c:pt>
                <c:pt idx="104">
                  <c:v>0.53800000000000003</c:v>
                </c:pt>
                <c:pt idx="105">
                  <c:v>0.2145</c:v>
                </c:pt>
                <c:pt idx="106">
                  <c:v>0.2485</c:v>
                </c:pt>
                <c:pt idx="107">
                  <c:v>0.72950000000000004</c:v>
                </c:pt>
                <c:pt idx="108">
                  <c:v>5.0500000000000003E-2</c:v>
                </c:pt>
                <c:pt idx="109">
                  <c:v>7.6999999999999999E-2</c:v>
                </c:pt>
                <c:pt idx="110">
                  <c:v>0.15049999999999999</c:v>
                </c:pt>
                <c:pt idx="111">
                  <c:v>0.30499999999999999</c:v>
                </c:pt>
                <c:pt idx="112">
                  <c:v>3.9E-2</c:v>
                </c:pt>
                <c:pt idx="113">
                  <c:v>0.42649999999999999</c:v>
                </c:pt>
                <c:pt idx="114">
                  <c:v>0.84450000000000003</c:v>
                </c:pt>
                <c:pt idx="115">
                  <c:v>0.41449999999999998</c:v>
                </c:pt>
                <c:pt idx="116">
                  <c:v>0.42149999999999999</c:v>
                </c:pt>
                <c:pt idx="117">
                  <c:v>0.443</c:v>
                </c:pt>
                <c:pt idx="118">
                  <c:v>0.627</c:v>
                </c:pt>
                <c:pt idx="119">
                  <c:v>2.8000000000000001E-2</c:v>
                </c:pt>
                <c:pt idx="120">
                  <c:v>3.6999999999999998E-2</c:v>
                </c:pt>
                <c:pt idx="121">
                  <c:v>0.3135</c:v>
                </c:pt>
                <c:pt idx="122">
                  <c:v>0.5665</c:v>
                </c:pt>
                <c:pt idx="123">
                  <c:v>0.13350000000000001</c:v>
                </c:pt>
                <c:pt idx="124">
                  <c:v>0.82650000000000001</c:v>
                </c:pt>
                <c:pt idx="125">
                  <c:v>7.9000000000000001E-2</c:v>
                </c:pt>
                <c:pt idx="126">
                  <c:v>0.20799999999999999</c:v>
                </c:pt>
                <c:pt idx="127">
                  <c:v>0.252</c:v>
                </c:pt>
                <c:pt idx="128">
                  <c:v>0.123</c:v>
                </c:pt>
                <c:pt idx="129">
                  <c:v>0.81950000000000001</c:v>
                </c:pt>
                <c:pt idx="130">
                  <c:v>0.61450000000000005</c:v>
                </c:pt>
                <c:pt idx="131">
                  <c:v>5.7500000000000002E-2</c:v>
                </c:pt>
                <c:pt idx="132">
                  <c:v>0.434</c:v>
                </c:pt>
                <c:pt idx="133">
                  <c:v>6.4999999999999997E-3</c:v>
                </c:pt>
                <c:pt idx="134">
                  <c:v>0.80100000000000005</c:v>
                </c:pt>
                <c:pt idx="135">
                  <c:v>0.124</c:v>
                </c:pt>
                <c:pt idx="136">
                  <c:v>0.58050000000000002</c:v>
                </c:pt>
                <c:pt idx="137">
                  <c:v>0.40500000000000003</c:v>
                </c:pt>
                <c:pt idx="138">
                  <c:v>0.26200000000000001</c:v>
                </c:pt>
                <c:pt idx="139">
                  <c:v>2.0500000000000001E-2</c:v>
                </c:pt>
                <c:pt idx="140">
                  <c:v>3.6999999999999998E-2</c:v>
                </c:pt>
                <c:pt idx="141">
                  <c:v>0.182</c:v>
                </c:pt>
                <c:pt idx="142">
                  <c:v>9.35E-2</c:v>
                </c:pt>
                <c:pt idx="143">
                  <c:v>0.32700000000000001</c:v>
                </c:pt>
                <c:pt idx="144">
                  <c:v>0.47849999999999998</c:v>
                </c:pt>
                <c:pt idx="145">
                  <c:v>8.4500000000000006E-2</c:v>
                </c:pt>
                <c:pt idx="146">
                  <c:v>0.46200000000000002</c:v>
                </c:pt>
                <c:pt idx="147">
                  <c:v>0.45250000000000001</c:v>
                </c:pt>
                <c:pt idx="148">
                  <c:v>0.24049999999999999</c:v>
                </c:pt>
                <c:pt idx="149">
                  <c:v>0.317</c:v>
                </c:pt>
                <c:pt idx="150">
                  <c:v>0.193</c:v>
                </c:pt>
                <c:pt idx="151">
                  <c:v>0.19450000000000001</c:v>
                </c:pt>
                <c:pt idx="152">
                  <c:v>0.03</c:v>
                </c:pt>
                <c:pt idx="153">
                  <c:v>0.1075</c:v>
                </c:pt>
                <c:pt idx="154">
                  <c:v>0.20849999999999999</c:v>
                </c:pt>
                <c:pt idx="155">
                  <c:v>0.50549999999999995</c:v>
                </c:pt>
                <c:pt idx="156">
                  <c:v>0.3</c:v>
                </c:pt>
                <c:pt idx="157">
                  <c:v>0.50600000000000001</c:v>
                </c:pt>
                <c:pt idx="158">
                  <c:v>1.9E-2</c:v>
                </c:pt>
                <c:pt idx="159">
                  <c:v>0.59799999999999998</c:v>
                </c:pt>
                <c:pt idx="160">
                  <c:v>5.45E-2</c:v>
                </c:pt>
                <c:pt idx="161">
                  <c:v>0.2505</c:v>
                </c:pt>
                <c:pt idx="162">
                  <c:v>0.2</c:v>
                </c:pt>
                <c:pt idx="163">
                  <c:v>0.28549999999999998</c:v>
                </c:pt>
                <c:pt idx="164">
                  <c:v>0.47749999999999998</c:v>
                </c:pt>
                <c:pt idx="165">
                  <c:v>0.55400000000000005</c:v>
                </c:pt>
                <c:pt idx="166">
                  <c:v>0.74650000000000005</c:v>
                </c:pt>
                <c:pt idx="167">
                  <c:v>0.73399999999999999</c:v>
                </c:pt>
                <c:pt idx="168">
                  <c:v>0.75349999999999995</c:v>
                </c:pt>
                <c:pt idx="169">
                  <c:v>0.48949999999999999</c:v>
                </c:pt>
                <c:pt idx="170">
                  <c:v>0.34350000000000003</c:v>
                </c:pt>
                <c:pt idx="171">
                  <c:v>0.25600000000000001</c:v>
                </c:pt>
                <c:pt idx="172">
                  <c:v>0.41</c:v>
                </c:pt>
                <c:pt idx="173">
                  <c:v>0.73350000000000004</c:v>
                </c:pt>
                <c:pt idx="174">
                  <c:v>0.4325</c:v>
                </c:pt>
                <c:pt idx="175">
                  <c:v>0.47549999999999998</c:v>
                </c:pt>
                <c:pt idx="176">
                  <c:v>0.29649999999999999</c:v>
                </c:pt>
                <c:pt idx="177">
                  <c:v>0.438</c:v>
                </c:pt>
                <c:pt idx="178">
                  <c:v>0.24149999999999999</c:v>
                </c:pt>
                <c:pt idx="179">
                  <c:v>0.4385</c:v>
                </c:pt>
                <c:pt idx="180">
                  <c:v>0.72150000000000003</c:v>
                </c:pt>
                <c:pt idx="181">
                  <c:v>0.30649999999999999</c:v>
                </c:pt>
                <c:pt idx="182">
                  <c:v>0.36199999999999999</c:v>
                </c:pt>
                <c:pt idx="183">
                  <c:v>0.14749999999999999</c:v>
                </c:pt>
                <c:pt idx="184">
                  <c:v>0.3785</c:v>
                </c:pt>
                <c:pt idx="185">
                  <c:v>1.083</c:v>
                </c:pt>
                <c:pt idx="186">
                  <c:v>0.38250000000000001</c:v>
                </c:pt>
                <c:pt idx="187">
                  <c:v>0.76349999999999996</c:v>
                </c:pt>
                <c:pt idx="188">
                  <c:v>0.26350000000000001</c:v>
                </c:pt>
                <c:pt idx="189">
                  <c:v>5.9499999999999997E-2</c:v>
                </c:pt>
                <c:pt idx="190">
                  <c:v>0.1225</c:v>
                </c:pt>
                <c:pt idx="191">
                  <c:v>0.36899999999999999</c:v>
                </c:pt>
                <c:pt idx="192">
                  <c:v>0.503</c:v>
                </c:pt>
                <c:pt idx="193">
                  <c:v>0.06</c:v>
                </c:pt>
                <c:pt idx="194">
                  <c:v>0.58899999999999997</c:v>
                </c:pt>
                <c:pt idx="195">
                  <c:v>0.35199999999999998</c:v>
                </c:pt>
                <c:pt idx="196">
                  <c:v>0.53400000000000003</c:v>
                </c:pt>
                <c:pt idx="197">
                  <c:v>0.47649999999999998</c:v>
                </c:pt>
                <c:pt idx="198">
                  <c:v>0.41599999999999998</c:v>
                </c:pt>
                <c:pt idx="199">
                  <c:v>0.40350000000000003</c:v>
                </c:pt>
                <c:pt idx="200">
                  <c:v>4.7500000000000001E-2</c:v>
                </c:pt>
                <c:pt idx="201">
                  <c:v>0.23</c:v>
                </c:pt>
                <c:pt idx="202">
                  <c:v>0.56599999999999995</c:v>
                </c:pt>
                <c:pt idx="203">
                  <c:v>0.28549999999999998</c:v>
                </c:pt>
                <c:pt idx="204">
                  <c:v>7.9000000000000001E-2</c:v>
                </c:pt>
                <c:pt idx="205">
                  <c:v>0.16700000000000001</c:v>
                </c:pt>
                <c:pt idx="206">
                  <c:v>0.62150000000000005</c:v>
                </c:pt>
                <c:pt idx="207">
                  <c:v>0.1255</c:v>
                </c:pt>
                <c:pt idx="208">
                  <c:v>0.58850000000000002</c:v>
                </c:pt>
                <c:pt idx="209">
                  <c:v>0.34749999999999998</c:v>
                </c:pt>
                <c:pt idx="210">
                  <c:v>0.14649999999999999</c:v>
                </c:pt>
                <c:pt idx="211">
                  <c:v>3.6999999999999998E-2</c:v>
                </c:pt>
                <c:pt idx="212">
                  <c:v>0.13</c:v>
                </c:pt>
                <c:pt idx="213">
                  <c:v>0.20549999999999999</c:v>
                </c:pt>
                <c:pt idx="214">
                  <c:v>0.45500000000000002</c:v>
                </c:pt>
                <c:pt idx="215">
                  <c:v>0.1</c:v>
                </c:pt>
                <c:pt idx="216">
                  <c:v>0.08</c:v>
                </c:pt>
                <c:pt idx="217">
                  <c:v>4.4499999999999998E-2</c:v>
                </c:pt>
                <c:pt idx="218">
                  <c:v>0.29849999999999999</c:v>
                </c:pt>
                <c:pt idx="219">
                  <c:v>0.28349999999999997</c:v>
                </c:pt>
                <c:pt idx="220">
                  <c:v>0.52400000000000002</c:v>
                </c:pt>
                <c:pt idx="221">
                  <c:v>0.2215</c:v>
                </c:pt>
                <c:pt idx="222">
                  <c:v>0.32200000000000001</c:v>
                </c:pt>
                <c:pt idx="223">
                  <c:v>0.66400000000000003</c:v>
                </c:pt>
                <c:pt idx="224">
                  <c:v>0.54849999999999999</c:v>
                </c:pt>
                <c:pt idx="225">
                  <c:v>0.16600000000000001</c:v>
                </c:pt>
                <c:pt idx="226">
                  <c:v>0.5</c:v>
                </c:pt>
                <c:pt idx="227">
                  <c:v>2.1000000000000001E-2</c:v>
                </c:pt>
                <c:pt idx="228">
                  <c:v>0.27500000000000002</c:v>
                </c:pt>
                <c:pt idx="229">
                  <c:v>7.5499999999999998E-2</c:v>
                </c:pt>
                <c:pt idx="230">
                  <c:v>0.35399999999999998</c:v>
                </c:pt>
                <c:pt idx="231">
                  <c:v>0.56399999999999995</c:v>
                </c:pt>
                <c:pt idx="232">
                  <c:v>0.32100000000000001</c:v>
                </c:pt>
                <c:pt idx="233">
                  <c:v>0.13750000000000001</c:v>
                </c:pt>
                <c:pt idx="234">
                  <c:v>0.317</c:v>
                </c:pt>
                <c:pt idx="235">
                  <c:v>0.14449999999999999</c:v>
                </c:pt>
                <c:pt idx="236">
                  <c:v>0.23949999999999999</c:v>
                </c:pt>
                <c:pt idx="237">
                  <c:v>0.57199999999999995</c:v>
                </c:pt>
                <c:pt idx="238">
                  <c:v>0.10199999999999999</c:v>
                </c:pt>
                <c:pt idx="239">
                  <c:v>0.23599999999999999</c:v>
                </c:pt>
                <c:pt idx="240">
                  <c:v>0.33450000000000002</c:v>
                </c:pt>
                <c:pt idx="241">
                  <c:v>1.6500000000000001E-2</c:v>
                </c:pt>
                <c:pt idx="242">
                  <c:v>9.5500000000000002E-2</c:v>
                </c:pt>
                <c:pt idx="243">
                  <c:v>0.23150000000000001</c:v>
                </c:pt>
                <c:pt idx="244">
                  <c:v>0.1125</c:v>
                </c:pt>
                <c:pt idx="245">
                  <c:v>0.18099999999999999</c:v>
                </c:pt>
                <c:pt idx="246">
                  <c:v>0.41</c:v>
                </c:pt>
                <c:pt idx="247">
                  <c:v>0.42349999999999999</c:v>
                </c:pt>
                <c:pt idx="248">
                  <c:v>7.0000000000000007E-2</c:v>
                </c:pt>
                <c:pt idx="249">
                  <c:v>0.20050000000000001</c:v>
                </c:pt>
                <c:pt idx="250">
                  <c:v>0.60499999999999998</c:v>
                </c:pt>
                <c:pt idx="251">
                  <c:v>0.2215</c:v>
                </c:pt>
                <c:pt idx="252">
                  <c:v>0.64100000000000001</c:v>
                </c:pt>
                <c:pt idx="253">
                  <c:v>0.60650000000000004</c:v>
                </c:pt>
                <c:pt idx="254">
                  <c:v>0.54500000000000004</c:v>
                </c:pt>
                <c:pt idx="255">
                  <c:v>0.57499999999999996</c:v>
                </c:pt>
                <c:pt idx="256">
                  <c:v>0.21249999999999999</c:v>
                </c:pt>
                <c:pt idx="257">
                  <c:v>0.21</c:v>
                </c:pt>
                <c:pt idx="258">
                  <c:v>0.28649999999999998</c:v>
                </c:pt>
                <c:pt idx="259">
                  <c:v>0.92849999999999999</c:v>
                </c:pt>
                <c:pt idx="260">
                  <c:v>0.4955</c:v>
                </c:pt>
                <c:pt idx="261">
                  <c:v>0.36849999999999999</c:v>
                </c:pt>
                <c:pt idx="262">
                  <c:v>0.314</c:v>
                </c:pt>
                <c:pt idx="263">
                  <c:v>0.48399999999999999</c:v>
                </c:pt>
                <c:pt idx="264">
                  <c:v>0.41449999999999998</c:v>
                </c:pt>
                <c:pt idx="265">
                  <c:v>0.22650000000000001</c:v>
                </c:pt>
                <c:pt idx="266">
                  <c:v>0.45200000000000001</c:v>
                </c:pt>
                <c:pt idx="267">
                  <c:v>0.27200000000000002</c:v>
                </c:pt>
                <c:pt idx="268">
                  <c:v>0.64849999999999997</c:v>
                </c:pt>
                <c:pt idx="269">
                  <c:v>0.35949999999999999</c:v>
                </c:pt>
                <c:pt idx="270">
                  <c:v>0.188</c:v>
                </c:pt>
                <c:pt idx="271">
                  <c:v>0.44700000000000001</c:v>
                </c:pt>
                <c:pt idx="272">
                  <c:v>0.40699999999999997</c:v>
                </c:pt>
                <c:pt idx="273">
                  <c:v>0.22700000000000001</c:v>
                </c:pt>
                <c:pt idx="274">
                  <c:v>0.3765</c:v>
                </c:pt>
                <c:pt idx="275">
                  <c:v>0.67349999999999999</c:v>
                </c:pt>
                <c:pt idx="276">
                  <c:v>0.58599999999999997</c:v>
                </c:pt>
                <c:pt idx="277">
                  <c:v>0.42149999999999999</c:v>
                </c:pt>
                <c:pt idx="278">
                  <c:v>0.31950000000000001</c:v>
                </c:pt>
                <c:pt idx="279">
                  <c:v>0.25800000000000001</c:v>
                </c:pt>
                <c:pt idx="280">
                  <c:v>5.6000000000000001E-2</c:v>
                </c:pt>
                <c:pt idx="281">
                  <c:v>0.25</c:v>
                </c:pt>
                <c:pt idx="282">
                  <c:v>0.1515</c:v>
                </c:pt>
                <c:pt idx="283">
                  <c:v>7.85E-2</c:v>
                </c:pt>
                <c:pt idx="284">
                  <c:v>0.34699999999999998</c:v>
                </c:pt>
                <c:pt idx="285">
                  <c:v>0.87150000000000005</c:v>
                </c:pt>
                <c:pt idx="286">
                  <c:v>0.20849999999999999</c:v>
                </c:pt>
                <c:pt idx="287">
                  <c:v>0.23749999999999999</c:v>
                </c:pt>
                <c:pt idx="288">
                  <c:v>0.749</c:v>
                </c:pt>
                <c:pt idx="289">
                  <c:v>0.46899999999999997</c:v>
                </c:pt>
                <c:pt idx="290">
                  <c:v>0.60299999999999998</c:v>
                </c:pt>
                <c:pt idx="291">
                  <c:v>0.88349999999999995</c:v>
                </c:pt>
                <c:pt idx="292">
                  <c:v>0.36799999999999999</c:v>
                </c:pt>
                <c:pt idx="293">
                  <c:v>0.30449999999999999</c:v>
                </c:pt>
                <c:pt idx="294">
                  <c:v>0.21099999999999999</c:v>
                </c:pt>
                <c:pt idx="295">
                  <c:v>0.17949999999999999</c:v>
                </c:pt>
                <c:pt idx="296">
                  <c:v>0.46</c:v>
                </c:pt>
                <c:pt idx="297">
                  <c:v>0.51300000000000001</c:v>
                </c:pt>
                <c:pt idx="298">
                  <c:v>0.11849999999999999</c:v>
                </c:pt>
                <c:pt idx="299">
                  <c:v>0.48949999999999999</c:v>
                </c:pt>
                <c:pt idx="300">
                  <c:v>0.85150000000000003</c:v>
                </c:pt>
                <c:pt idx="301">
                  <c:v>0.435</c:v>
                </c:pt>
                <c:pt idx="302">
                  <c:v>0.35599999999999998</c:v>
                </c:pt>
                <c:pt idx="303">
                  <c:v>0.43</c:v>
                </c:pt>
                <c:pt idx="304">
                  <c:v>0.84399999999999997</c:v>
                </c:pt>
                <c:pt idx="305">
                  <c:v>0.88849999999999996</c:v>
                </c:pt>
                <c:pt idx="306">
                  <c:v>0.52349999999999997</c:v>
                </c:pt>
                <c:pt idx="307">
                  <c:v>1.35E-2</c:v>
                </c:pt>
                <c:pt idx="308">
                  <c:v>0.59750000000000003</c:v>
                </c:pt>
                <c:pt idx="309">
                  <c:v>4.7500000000000001E-2</c:v>
                </c:pt>
                <c:pt idx="310">
                  <c:v>0.36499999999999999</c:v>
                </c:pt>
                <c:pt idx="311">
                  <c:v>0.13</c:v>
                </c:pt>
                <c:pt idx="312">
                  <c:v>0.22500000000000001</c:v>
                </c:pt>
                <c:pt idx="313">
                  <c:v>0.439</c:v>
                </c:pt>
                <c:pt idx="314">
                  <c:v>0.62849999999999995</c:v>
                </c:pt>
                <c:pt idx="315">
                  <c:v>0.1615</c:v>
                </c:pt>
                <c:pt idx="316">
                  <c:v>0.19800000000000001</c:v>
                </c:pt>
                <c:pt idx="317">
                  <c:v>0.25800000000000001</c:v>
                </c:pt>
                <c:pt idx="318">
                  <c:v>0.106</c:v>
                </c:pt>
                <c:pt idx="319">
                  <c:v>0.48049999999999998</c:v>
                </c:pt>
                <c:pt idx="320">
                  <c:v>0.13600000000000001</c:v>
                </c:pt>
                <c:pt idx="321">
                  <c:v>0.26100000000000001</c:v>
                </c:pt>
                <c:pt idx="322">
                  <c:v>0.43149999999999999</c:v>
                </c:pt>
                <c:pt idx="323">
                  <c:v>0.27900000000000003</c:v>
                </c:pt>
                <c:pt idx="324">
                  <c:v>0.14499999999999999</c:v>
                </c:pt>
                <c:pt idx="325">
                  <c:v>0.19400000000000001</c:v>
                </c:pt>
                <c:pt idx="326">
                  <c:v>8.5000000000000006E-3</c:v>
                </c:pt>
                <c:pt idx="327">
                  <c:v>0.18049999999999999</c:v>
                </c:pt>
                <c:pt idx="328">
                  <c:v>0.30349999999999999</c:v>
                </c:pt>
                <c:pt idx="329">
                  <c:v>0.1905</c:v>
                </c:pt>
                <c:pt idx="330">
                  <c:v>0.185</c:v>
                </c:pt>
                <c:pt idx="331">
                  <c:v>8.8499999999999995E-2</c:v>
                </c:pt>
                <c:pt idx="332">
                  <c:v>0.65700000000000003</c:v>
                </c:pt>
                <c:pt idx="333">
                  <c:v>9.2999999999999999E-2</c:v>
                </c:pt>
                <c:pt idx="334">
                  <c:v>0.52</c:v>
                </c:pt>
                <c:pt idx="335">
                  <c:v>0.45</c:v>
                </c:pt>
                <c:pt idx="336">
                  <c:v>0.40300000000000002</c:v>
                </c:pt>
                <c:pt idx="337">
                  <c:v>0.16900000000000001</c:v>
                </c:pt>
                <c:pt idx="338">
                  <c:v>0.13800000000000001</c:v>
                </c:pt>
                <c:pt idx="339">
                  <c:v>0.25750000000000001</c:v>
                </c:pt>
                <c:pt idx="340">
                  <c:v>0.40250000000000002</c:v>
                </c:pt>
                <c:pt idx="341">
                  <c:v>5.7500000000000002E-2</c:v>
                </c:pt>
                <c:pt idx="342">
                  <c:v>0.40699999999999997</c:v>
                </c:pt>
                <c:pt idx="343">
                  <c:v>0.14449999999999999</c:v>
                </c:pt>
                <c:pt idx="344">
                  <c:v>0.26700000000000002</c:v>
                </c:pt>
                <c:pt idx="345">
                  <c:v>0.24399999999999999</c:v>
                </c:pt>
                <c:pt idx="346">
                  <c:v>0.28949999999999998</c:v>
                </c:pt>
                <c:pt idx="347">
                  <c:v>0.25750000000000001</c:v>
                </c:pt>
                <c:pt idx="348">
                  <c:v>0.36199999999999999</c:v>
                </c:pt>
                <c:pt idx="349">
                  <c:v>7.4999999999999997E-2</c:v>
                </c:pt>
                <c:pt idx="350">
                  <c:v>0.1205</c:v>
                </c:pt>
                <c:pt idx="351">
                  <c:v>0.14899999999999999</c:v>
                </c:pt>
                <c:pt idx="352">
                  <c:v>3.7999999999999999E-2</c:v>
                </c:pt>
                <c:pt idx="353">
                  <c:v>0.58299999999999996</c:v>
                </c:pt>
                <c:pt idx="354">
                  <c:v>0.77249999999999996</c:v>
                </c:pt>
                <c:pt idx="355">
                  <c:v>0.21149999999999999</c:v>
                </c:pt>
                <c:pt idx="356">
                  <c:v>0.38700000000000001</c:v>
                </c:pt>
                <c:pt idx="357">
                  <c:v>0.93799999999999994</c:v>
                </c:pt>
                <c:pt idx="358">
                  <c:v>0.6865</c:v>
                </c:pt>
                <c:pt idx="359">
                  <c:v>0.23649999999999999</c:v>
                </c:pt>
                <c:pt idx="360">
                  <c:v>0.44550000000000001</c:v>
                </c:pt>
                <c:pt idx="361">
                  <c:v>0.32850000000000001</c:v>
                </c:pt>
                <c:pt idx="362">
                  <c:v>0.09</c:v>
                </c:pt>
                <c:pt idx="363">
                  <c:v>0.16</c:v>
                </c:pt>
                <c:pt idx="364">
                  <c:v>0.32650000000000001</c:v>
                </c:pt>
                <c:pt idx="365">
                  <c:v>0.3725</c:v>
                </c:pt>
                <c:pt idx="366">
                  <c:v>0.38950000000000001</c:v>
                </c:pt>
                <c:pt idx="367">
                  <c:v>1.35E-2</c:v>
                </c:pt>
                <c:pt idx="368">
                  <c:v>0.18</c:v>
                </c:pt>
                <c:pt idx="369">
                  <c:v>0.3115</c:v>
                </c:pt>
                <c:pt idx="370">
                  <c:v>0.747</c:v>
                </c:pt>
                <c:pt idx="371">
                  <c:v>0.51600000000000001</c:v>
                </c:pt>
                <c:pt idx="372">
                  <c:v>0.246</c:v>
                </c:pt>
                <c:pt idx="373">
                  <c:v>9.7500000000000003E-2</c:v>
                </c:pt>
                <c:pt idx="374">
                  <c:v>0.443</c:v>
                </c:pt>
                <c:pt idx="375">
                  <c:v>6.25E-2</c:v>
                </c:pt>
                <c:pt idx="376">
                  <c:v>0.3165</c:v>
                </c:pt>
                <c:pt idx="377">
                  <c:v>0.17749999999999999</c:v>
                </c:pt>
                <c:pt idx="378">
                  <c:v>0.74099999999999999</c:v>
                </c:pt>
                <c:pt idx="379">
                  <c:v>0.38850000000000001</c:v>
                </c:pt>
                <c:pt idx="380">
                  <c:v>7.1499999999999994E-2</c:v>
                </c:pt>
                <c:pt idx="381">
                  <c:v>0.29249999999999998</c:v>
                </c:pt>
                <c:pt idx="382">
                  <c:v>0.27950000000000003</c:v>
                </c:pt>
                <c:pt idx="383">
                  <c:v>0.55600000000000005</c:v>
                </c:pt>
                <c:pt idx="384">
                  <c:v>0.14099999999999999</c:v>
                </c:pt>
                <c:pt idx="385">
                  <c:v>0.17399999999999999</c:v>
                </c:pt>
                <c:pt idx="386">
                  <c:v>0.41249999999999998</c:v>
                </c:pt>
                <c:pt idx="387">
                  <c:v>0.27550000000000002</c:v>
                </c:pt>
                <c:pt idx="388">
                  <c:v>0.377</c:v>
                </c:pt>
                <c:pt idx="389">
                  <c:v>0.30599999999999999</c:v>
                </c:pt>
                <c:pt idx="390">
                  <c:v>0.214</c:v>
                </c:pt>
                <c:pt idx="391">
                  <c:v>0.75</c:v>
                </c:pt>
                <c:pt idx="392">
                  <c:v>3.6999999999999998E-2</c:v>
                </c:pt>
                <c:pt idx="393">
                  <c:v>0.17150000000000001</c:v>
                </c:pt>
                <c:pt idx="394">
                  <c:v>0.1535</c:v>
                </c:pt>
                <c:pt idx="395">
                  <c:v>6.5000000000000002E-2</c:v>
                </c:pt>
                <c:pt idx="396">
                  <c:v>0.49299999999999999</c:v>
                </c:pt>
                <c:pt idx="397">
                  <c:v>0.74</c:v>
                </c:pt>
                <c:pt idx="398">
                  <c:v>0.16450000000000001</c:v>
                </c:pt>
                <c:pt idx="399">
                  <c:v>0.36799999999999999</c:v>
                </c:pt>
                <c:pt idx="400">
                  <c:v>0.29249999999999998</c:v>
                </c:pt>
                <c:pt idx="401">
                  <c:v>0.23699999999999999</c:v>
                </c:pt>
                <c:pt idx="402">
                  <c:v>7.4499999999999997E-2</c:v>
                </c:pt>
                <c:pt idx="403">
                  <c:v>0.28999999999999998</c:v>
                </c:pt>
                <c:pt idx="404">
                  <c:v>0.35249999999999998</c:v>
                </c:pt>
                <c:pt idx="405">
                  <c:v>0.11</c:v>
                </c:pt>
                <c:pt idx="406">
                  <c:v>0.30449999999999999</c:v>
                </c:pt>
                <c:pt idx="407">
                  <c:v>0.27900000000000003</c:v>
                </c:pt>
                <c:pt idx="408">
                  <c:v>0.42699999999999999</c:v>
                </c:pt>
                <c:pt idx="409">
                  <c:v>9.7500000000000003E-2</c:v>
                </c:pt>
                <c:pt idx="410">
                  <c:v>0.28799999999999998</c:v>
                </c:pt>
                <c:pt idx="411">
                  <c:v>0.24049999999999999</c:v>
                </c:pt>
                <c:pt idx="412">
                  <c:v>0.88900000000000001</c:v>
                </c:pt>
                <c:pt idx="413">
                  <c:v>0.16700000000000001</c:v>
                </c:pt>
                <c:pt idx="414">
                  <c:v>0.99150000000000005</c:v>
                </c:pt>
                <c:pt idx="415">
                  <c:v>0.19700000000000001</c:v>
                </c:pt>
                <c:pt idx="416">
                  <c:v>0.46949999999999997</c:v>
                </c:pt>
                <c:pt idx="417">
                  <c:v>0.50649999999999995</c:v>
                </c:pt>
                <c:pt idx="418">
                  <c:v>0.69499999999999995</c:v>
                </c:pt>
                <c:pt idx="419">
                  <c:v>0.47649999999999998</c:v>
                </c:pt>
                <c:pt idx="420">
                  <c:v>0.29499999999999998</c:v>
                </c:pt>
                <c:pt idx="421">
                  <c:v>0.16450000000000001</c:v>
                </c:pt>
                <c:pt idx="422">
                  <c:v>0.76249999999999996</c:v>
                </c:pt>
                <c:pt idx="423">
                  <c:v>0.80449999999999999</c:v>
                </c:pt>
                <c:pt idx="424">
                  <c:v>0.20200000000000001</c:v>
                </c:pt>
                <c:pt idx="425">
                  <c:v>0.16250000000000001</c:v>
                </c:pt>
                <c:pt idx="426">
                  <c:v>0.43049999999999999</c:v>
                </c:pt>
                <c:pt idx="427">
                  <c:v>0.21049999999999999</c:v>
                </c:pt>
                <c:pt idx="428">
                  <c:v>0.74299999999999999</c:v>
                </c:pt>
                <c:pt idx="429">
                  <c:v>0.69099999999999995</c:v>
                </c:pt>
                <c:pt idx="430">
                  <c:v>0.47749999999999998</c:v>
                </c:pt>
                <c:pt idx="431">
                  <c:v>0.89849999999999997</c:v>
                </c:pt>
                <c:pt idx="432">
                  <c:v>0.1245</c:v>
                </c:pt>
                <c:pt idx="433">
                  <c:v>0.39050000000000001</c:v>
                </c:pt>
                <c:pt idx="434">
                  <c:v>0.28100000000000003</c:v>
                </c:pt>
                <c:pt idx="435">
                  <c:v>0.45100000000000001</c:v>
                </c:pt>
                <c:pt idx="436">
                  <c:v>0.44350000000000001</c:v>
                </c:pt>
                <c:pt idx="437">
                  <c:v>0.35399999999999998</c:v>
                </c:pt>
                <c:pt idx="438">
                  <c:v>0.432</c:v>
                </c:pt>
                <c:pt idx="439">
                  <c:v>0.69199999999999995</c:v>
                </c:pt>
                <c:pt idx="440">
                  <c:v>0.72450000000000003</c:v>
                </c:pt>
                <c:pt idx="441">
                  <c:v>0.14349999999999999</c:v>
                </c:pt>
                <c:pt idx="442">
                  <c:v>0.53300000000000003</c:v>
                </c:pt>
                <c:pt idx="443">
                  <c:v>0.55000000000000004</c:v>
                </c:pt>
                <c:pt idx="444">
                  <c:v>1.2529999999999999</c:v>
                </c:pt>
                <c:pt idx="445">
                  <c:v>0.15049999999999999</c:v>
                </c:pt>
                <c:pt idx="446">
                  <c:v>0.38700000000000001</c:v>
                </c:pt>
                <c:pt idx="447">
                  <c:v>0.59399999999999997</c:v>
                </c:pt>
                <c:pt idx="448">
                  <c:v>0.59950000000000003</c:v>
                </c:pt>
                <c:pt idx="449">
                  <c:v>0.08</c:v>
                </c:pt>
                <c:pt idx="450">
                  <c:v>0.2165</c:v>
                </c:pt>
                <c:pt idx="451">
                  <c:v>3.85E-2</c:v>
                </c:pt>
                <c:pt idx="452">
                  <c:v>0.67149999999999999</c:v>
                </c:pt>
                <c:pt idx="453">
                  <c:v>0.42799999999999999</c:v>
                </c:pt>
                <c:pt idx="454">
                  <c:v>0.41549999999999998</c:v>
                </c:pt>
                <c:pt idx="455">
                  <c:v>1.1565000000000001</c:v>
                </c:pt>
                <c:pt idx="456">
                  <c:v>0.27450000000000002</c:v>
                </c:pt>
                <c:pt idx="457">
                  <c:v>0.22750000000000001</c:v>
                </c:pt>
                <c:pt idx="458">
                  <c:v>0.33900000000000002</c:v>
                </c:pt>
                <c:pt idx="459">
                  <c:v>0.45300000000000001</c:v>
                </c:pt>
                <c:pt idx="460">
                  <c:v>0.54600000000000004</c:v>
                </c:pt>
                <c:pt idx="461">
                  <c:v>0.18049999999999999</c:v>
                </c:pt>
                <c:pt idx="462">
                  <c:v>0.215</c:v>
                </c:pt>
                <c:pt idx="463">
                  <c:v>0.19850000000000001</c:v>
                </c:pt>
                <c:pt idx="464">
                  <c:v>0.29449999999999998</c:v>
                </c:pt>
                <c:pt idx="465">
                  <c:v>0.4355</c:v>
                </c:pt>
                <c:pt idx="466">
                  <c:v>0.2185</c:v>
                </c:pt>
                <c:pt idx="467">
                  <c:v>0.44650000000000001</c:v>
                </c:pt>
                <c:pt idx="468">
                  <c:v>0.6865</c:v>
                </c:pt>
                <c:pt idx="469">
                  <c:v>0.185</c:v>
                </c:pt>
                <c:pt idx="470">
                  <c:v>0.15</c:v>
                </c:pt>
                <c:pt idx="471">
                  <c:v>0.23549999999999999</c:v>
                </c:pt>
                <c:pt idx="472">
                  <c:v>0.1245</c:v>
                </c:pt>
                <c:pt idx="473">
                  <c:v>0.2485</c:v>
                </c:pt>
                <c:pt idx="474">
                  <c:v>0.48399999999999999</c:v>
                </c:pt>
                <c:pt idx="475">
                  <c:v>0.45950000000000002</c:v>
                </c:pt>
                <c:pt idx="476">
                  <c:v>9.5000000000000001E-2</c:v>
                </c:pt>
                <c:pt idx="477">
                  <c:v>0.159</c:v>
                </c:pt>
                <c:pt idx="478">
                  <c:v>0.48449999999999999</c:v>
                </c:pt>
                <c:pt idx="479">
                  <c:v>4.2999999999999997E-2</c:v>
                </c:pt>
                <c:pt idx="480">
                  <c:v>5.1499999999999997E-2</c:v>
                </c:pt>
                <c:pt idx="481">
                  <c:v>0.09</c:v>
                </c:pt>
                <c:pt idx="482">
                  <c:v>0.25950000000000001</c:v>
                </c:pt>
                <c:pt idx="483">
                  <c:v>0.48099999999999998</c:v>
                </c:pt>
                <c:pt idx="484">
                  <c:v>0.16750000000000001</c:v>
                </c:pt>
                <c:pt idx="485">
                  <c:v>0.54249999999999998</c:v>
                </c:pt>
                <c:pt idx="486">
                  <c:v>0.4325</c:v>
                </c:pt>
                <c:pt idx="487">
                  <c:v>0.08</c:v>
                </c:pt>
                <c:pt idx="488">
                  <c:v>0.68700000000000006</c:v>
                </c:pt>
                <c:pt idx="489">
                  <c:v>0.38650000000000001</c:v>
                </c:pt>
                <c:pt idx="490">
                  <c:v>0.53100000000000003</c:v>
                </c:pt>
                <c:pt idx="491">
                  <c:v>0.19450000000000001</c:v>
                </c:pt>
                <c:pt idx="492">
                  <c:v>0.504</c:v>
                </c:pt>
                <c:pt idx="493">
                  <c:v>0.40550000000000003</c:v>
                </c:pt>
                <c:pt idx="494">
                  <c:v>0.5675</c:v>
                </c:pt>
                <c:pt idx="495">
                  <c:v>0.34499999999999997</c:v>
                </c:pt>
                <c:pt idx="496">
                  <c:v>0.34350000000000003</c:v>
                </c:pt>
                <c:pt idx="497">
                  <c:v>0.38750000000000001</c:v>
                </c:pt>
                <c:pt idx="498">
                  <c:v>0.40250000000000002</c:v>
                </c:pt>
                <c:pt idx="499">
                  <c:v>0.65049999999999997</c:v>
                </c:pt>
                <c:pt idx="500">
                  <c:v>0.39750000000000002</c:v>
                </c:pt>
                <c:pt idx="501">
                  <c:v>0.35799999999999998</c:v>
                </c:pt>
                <c:pt idx="502">
                  <c:v>0.27450000000000002</c:v>
                </c:pt>
                <c:pt idx="503">
                  <c:v>0.13250000000000001</c:v>
                </c:pt>
                <c:pt idx="504">
                  <c:v>0.156</c:v>
                </c:pt>
                <c:pt idx="505">
                  <c:v>0.53449999999999998</c:v>
                </c:pt>
                <c:pt idx="506">
                  <c:v>0.17499999999999999</c:v>
                </c:pt>
                <c:pt idx="507">
                  <c:v>0.38150000000000001</c:v>
                </c:pt>
                <c:pt idx="508">
                  <c:v>0.41</c:v>
                </c:pt>
                <c:pt idx="509">
                  <c:v>5.5E-2</c:v>
                </c:pt>
                <c:pt idx="510">
                  <c:v>0.51600000000000001</c:v>
                </c:pt>
                <c:pt idx="511">
                  <c:v>0.11899999999999999</c:v>
                </c:pt>
                <c:pt idx="512">
                  <c:v>0.70350000000000001</c:v>
                </c:pt>
                <c:pt idx="513">
                  <c:v>0.2555</c:v>
                </c:pt>
                <c:pt idx="514">
                  <c:v>0.56000000000000005</c:v>
                </c:pt>
                <c:pt idx="515">
                  <c:v>0.40400000000000003</c:v>
                </c:pt>
                <c:pt idx="516">
                  <c:v>0.21249999999999999</c:v>
                </c:pt>
                <c:pt idx="517">
                  <c:v>0.23749999999999999</c:v>
                </c:pt>
                <c:pt idx="518">
                  <c:v>0.72399999999999998</c:v>
                </c:pt>
                <c:pt idx="519">
                  <c:v>0.49099999999999999</c:v>
                </c:pt>
                <c:pt idx="520">
                  <c:v>0.25950000000000001</c:v>
                </c:pt>
                <c:pt idx="521">
                  <c:v>0.11650000000000001</c:v>
                </c:pt>
                <c:pt idx="522">
                  <c:v>0.42749999999999999</c:v>
                </c:pt>
                <c:pt idx="523">
                  <c:v>0.377</c:v>
                </c:pt>
                <c:pt idx="524">
                  <c:v>8.8499999999999995E-2</c:v>
                </c:pt>
                <c:pt idx="525">
                  <c:v>0.47699999999999998</c:v>
                </c:pt>
                <c:pt idx="526">
                  <c:v>0.2185</c:v>
                </c:pt>
                <c:pt idx="527">
                  <c:v>0.48299999999999998</c:v>
                </c:pt>
                <c:pt idx="528">
                  <c:v>0.3775</c:v>
                </c:pt>
                <c:pt idx="529">
                  <c:v>0.20499999999999999</c:v>
                </c:pt>
                <c:pt idx="530">
                  <c:v>0.21249999999999999</c:v>
                </c:pt>
                <c:pt idx="531">
                  <c:v>0.29299999999999998</c:v>
                </c:pt>
                <c:pt idx="532">
                  <c:v>0.2165</c:v>
                </c:pt>
                <c:pt idx="533">
                  <c:v>9.4999999999999998E-3</c:v>
                </c:pt>
                <c:pt idx="534">
                  <c:v>0.64649999999999996</c:v>
                </c:pt>
                <c:pt idx="535">
                  <c:v>0.23649999999999999</c:v>
                </c:pt>
                <c:pt idx="536">
                  <c:v>0.54800000000000004</c:v>
                </c:pt>
                <c:pt idx="537">
                  <c:v>0.66549999999999998</c:v>
                </c:pt>
                <c:pt idx="538">
                  <c:v>0.37</c:v>
                </c:pt>
                <c:pt idx="539">
                  <c:v>0.14050000000000001</c:v>
                </c:pt>
                <c:pt idx="540">
                  <c:v>0.16400000000000001</c:v>
                </c:pt>
                <c:pt idx="541">
                  <c:v>0.33900000000000002</c:v>
                </c:pt>
                <c:pt idx="542">
                  <c:v>0.45950000000000002</c:v>
                </c:pt>
                <c:pt idx="543">
                  <c:v>6.7500000000000004E-2</c:v>
                </c:pt>
                <c:pt idx="544">
                  <c:v>0.191</c:v>
                </c:pt>
                <c:pt idx="545">
                  <c:v>0.43049999999999999</c:v>
                </c:pt>
                <c:pt idx="546">
                  <c:v>0.28649999999999998</c:v>
                </c:pt>
                <c:pt idx="547">
                  <c:v>0.84550000000000003</c:v>
                </c:pt>
                <c:pt idx="548">
                  <c:v>7.0999999999999994E-2</c:v>
                </c:pt>
                <c:pt idx="549">
                  <c:v>0.51700000000000002</c:v>
                </c:pt>
                <c:pt idx="550">
                  <c:v>8.3000000000000004E-2</c:v>
                </c:pt>
                <c:pt idx="551">
                  <c:v>0.45150000000000001</c:v>
                </c:pt>
                <c:pt idx="552">
                  <c:v>0.45400000000000001</c:v>
                </c:pt>
                <c:pt idx="553">
                  <c:v>6.2E-2</c:v>
                </c:pt>
                <c:pt idx="554">
                  <c:v>0.58150000000000002</c:v>
                </c:pt>
                <c:pt idx="555">
                  <c:v>2.7E-2</c:v>
                </c:pt>
                <c:pt idx="556">
                  <c:v>0.49149999999999999</c:v>
                </c:pt>
                <c:pt idx="557">
                  <c:v>1.0169999999999999</c:v>
                </c:pt>
                <c:pt idx="558">
                  <c:v>0.223</c:v>
                </c:pt>
                <c:pt idx="559">
                  <c:v>7.2499999999999995E-2</c:v>
                </c:pt>
                <c:pt idx="560">
                  <c:v>0.11799999999999999</c:v>
                </c:pt>
                <c:pt idx="561">
                  <c:v>7.5999999999999998E-2</c:v>
                </c:pt>
                <c:pt idx="562">
                  <c:v>5.2999999999999999E-2</c:v>
                </c:pt>
                <c:pt idx="563">
                  <c:v>0.56699999999999995</c:v>
                </c:pt>
                <c:pt idx="564">
                  <c:v>0.51749999999999996</c:v>
                </c:pt>
                <c:pt idx="565">
                  <c:v>0.27150000000000002</c:v>
                </c:pt>
                <c:pt idx="566">
                  <c:v>0.42349999999999999</c:v>
                </c:pt>
                <c:pt idx="567">
                  <c:v>0.51700000000000002</c:v>
                </c:pt>
                <c:pt idx="568">
                  <c:v>0.35599999999999998</c:v>
                </c:pt>
                <c:pt idx="569">
                  <c:v>0.40200000000000002</c:v>
                </c:pt>
                <c:pt idx="570">
                  <c:v>0.30149999999999999</c:v>
                </c:pt>
                <c:pt idx="571">
                  <c:v>0.45450000000000002</c:v>
                </c:pt>
                <c:pt idx="572">
                  <c:v>0.45750000000000002</c:v>
                </c:pt>
                <c:pt idx="573">
                  <c:v>0.29599999999999999</c:v>
                </c:pt>
                <c:pt idx="574">
                  <c:v>8.8999999999999996E-2</c:v>
                </c:pt>
                <c:pt idx="575">
                  <c:v>0.29199999999999998</c:v>
                </c:pt>
                <c:pt idx="576">
                  <c:v>0.1135</c:v>
                </c:pt>
                <c:pt idx="577">
                  <c:v>1.2455000000000001</c:v>
                </c:pt>
                <c:pt idx="578">
                  <c:v>0.34749999999999998</c:v>
                </c:pt>
                <c:pt idx="579">
                  <c:v>0.53500000000000003</c:v>
                </c:pt>
                <c:pt idx="580">
                  <c:v>0.2505</c:v>
                </c:pt>
                <c:pt idx="581">
                  <c:v>0.191</c:v>
                </c:pt>
                <c:pt idx="582">
                  <c:v>5.45E-2</c:v>
                </c:pt>
                <c:pt idx="583">
                  <c:v>0.152</c:v>
                </c:pt>
                <c:pt idx="584">
                  <c:v>0.29849999999999999</c:v>
                </c:pt>
                <c:pt idx="585">
                  <c:v>0.371</c:v>
                </c:pt>
                <c:pt idx="586">
                  <c:v>0.90349999999999997</c:v>
                </c:pt>
                <c:pt idx="587">
                  <c:v>0.17849999999999999</c:v>
                </c:pt>
                <c:pt idx="588">
                  <c:v>0.222</c:v>
                </c:pt>
                <c:pt idx="589">
                  <c:v>0.46899999999999997</c:v>
                </c:pt>
                <c:pt idx="590">
                  <c:v>0.73</c:v>
                </c:pt>
                <c:pt idx="591">
                  <c:v>0.53049999999999997</c:v>
                </c:pt>
                <c:pt idx="592">
                  <c:v>0.312</c:v>
                </c:pt>
                <c:pt idx="593">
                  <c:v>0.4355</c:v>
                </c:pt>
                <c:pt idx="594">
                  <c:v>0.30149999999999999</c:v>
                </c:pt>
                <c:pt idx="595">
                  <c:v>0.11849999999999999</c:v>
                </c:pt>
                <c:pt idx="596">
                  <c:v>0.23699999999999999</c:v>
                </c:pt>
                <c:pt idx="597">
                  <c:v>0.11650000000000001</c:v>
                </c:pt>
                <c:pt idx="598">
                  <c:v>0.6</c:v>
                </c:pt>
                <c:pt idx="599">
                  <c:v>0.41449999999999998</c:v>
                </c:pt>
                <c:pt idx="600">
                  <c:v>0.38500000000000001</c:v>
                </c:pt>
                <c:pt idx="601">
                  <c:v>0.72250000000000003</c:v>
                </c:pt>
                <c:pt idx="602">
                  <c:v>0.29749999999999999</c:v>
                </c:pt>
                <c:pt idx="603">
                  <c:v>0.34899999999999998</c:v>
                </c:pt>
                <c:pt idx="604">
                  <c:v>0.3795</c:v>
                </c:pt>
                <c:pt idx="605">
                  <c:v>0.27200000000000002</c:v>
                </c:pt>
                <c:pt idx="606">
                  <c:v>0.18099999999999999</c:v>
                </c:pt>
                <c:pt idx="607">
                  <c:v>0.20300000000000001</c:v>
                </c:pt>
                <c:pt idx="608">
                  <c:v>0.4955</c:v>
                </c:pt>
                <c:pt idx="609">
                  <c:v>0.44</c:v>
                </c:pt>
                <c:pt idx="610">
                  <c:v>0.32050000000000001</c:v>
                </c:pt>
                <c:pt idx="611">
                  <c:v>0.44400000000000001</c:v>
                </c:pt>
                <c:pt idx="612">
                  <c:v>4.3999999999999997E-2</c:v>
                </c:pt>
                <c:pt idx="613">
                  <c:v>0.54200000000000004</c:v>
                </c:pt>
                <c:pt idx="614">
                  <c:v>0.16350000000000001</c:v>
                </c:pt>
                <c:pt idx="615">
                  <c:v>0.253</c:v>
                </c:pt>
                <c:pt idx="616">
                  <c:v>0.1305</c:v>
                </c:pt>
                <c:pt idx="617">
                  <c:v>0.28100000000000003</c:v>
                </c:pt>
                <c:pt idx="618">
                  <c:v>7.9500000000000001E-2</c:v>
                </c:pt>
                <c:pt idx="619">
                  <c:v>0.23499999999999999</c:v>
                </c:pt>
                <c:pt idx="620">
                  <c:v>0.45150000000000001</c:v>
                </c:pt>
                <c:pt idx="621">
                  <c:v>0.17100000000000001</c:v>
                </c:pt>
                <c:pt idx="622">
                  <c:v>0.60250000000000004</c:v>
                </c:pt>
                <c:pt idx="623">
                  <c:v>0.17050000000000001</c:v>
                </c:pt>
                <c:pt idx="624">
                  <c:v>0.58150000000000002</c:v>
                </c:pt>
                <c:pt idx="625">
                  <c:v>0.32750000000000001</c:v>
                </c:pt>
                <c:pt idx="626">
                  <c:v>0.83650000000000002</c:v>
                </c:pt>
                <c:pt idx="627">
                  <c:v>0.28149999999999997</c:v>
                </c:pt>
                <c:pt idx="628">
                  <c:v>1.0714999999999999</c:v>
                </c:pt>
                <c:pt idx="629">
                  <c:v>0.10150000000000001</c:v>
                </c:pt>
                <c:pt idx="630">
                  <c:v>8.1500000000000003E-2</c:v>
                </c:pt>
                <c:pt idx="631">
                  <c:v>3.1E-2</c:v>
                </c:pt>
                <c:pt idx="632">
                  <c:v>0.34699999999999998</c:v>
                </c:pt>
                <c:pt idx="633">
                  <c:v>0.61599999999999999</c:v>
                </c:pt>
                <c:pt idx="634">
                  <c:v>0.378</c:v>
                </c:pt>
                <c:pt idx="635">
                  <c:v>0.222</c:v>
                </c:pt>
                <c:pt idx="636">
                  <c:v>0.27400000000000002</c:v>
                </c:pt>
                <c:pt idx="637">
                  <c:v>0.40150000000000002</c:v>
                </c:pt>
                <c:pt idx="638">
                  <c:v>0.44350000000000001</c:v>
                </c:pt>
                <c:pt idx="639">
                  <c:v>0.157</c:v>
                </c:pt>
                <c:pt idx="640">
                  <c:v>0.53149999999999997</c:v>
                </c:pt>
                <c:pt idx="641">
                  <c:v>0.29449999999999998</c:v>
                </c:pt>
                <c:pt idx="642">
                  <c:v>0.44450000000000001</c:v>
                </c:pt>
                <c:pt idx="643">
                  <c:v>5.8500000000000003E-2</c:v>
                </c:pt>
                <c:pt idx="644">
                  <c:v>0.252</c:v>
                </c:pt>
                <c:pt idx="645">
                  <c:v>0.36349999999999999</c:v>
                </c:pt>
                <c:pt idx="646">
                  <c:v>0.70899999999999996</c:v>
                </c:pt>
                <c:pt idx="647">
                  <c:v>0.34499999999999997</c:v>
                </c:pt>
                <c:pt idx="648">
                  <c:v>0.48</c:v>
                </c:pt>
                <c:pt idx="649">
                  <c:v>0.4335</c:v>
                </c:pt>
                <c:pt idx="650">
                  <c:v>0.02</c:v>
                </c:pt>
                <c:pt idx="651">
                  <c:v>0.34200000000000003</c:v>
                </c:pt>
                <c:pt idx="652">
                  <c:v>0.13150000000000001</c:v>
                </c:pt>
                <c:pt idx="653">
                  <c:v>0.31</c:v>
                </c:pt>
                <c:pt idx="654">
                  <c:v>0.57750000000000001</c:v>
                </c:pt>
                <c:pt idx="655">
                  <c:v>0.59050000000000002</c:v>
                </c:pt>
                <c:pt idx="656">
                  <c:v>0.16750000000000001</c:v>
                </c:pt>
                <c:pt idx="657">
                  <c:v>0.74650000000000005</c:v>
                </c:pt>
                <c:pt idx="658">
                  <c:v>0.74</c:v>
                </c:pt>
                <c:pt idx="659">
                  <c:v>0.51049999999999995</c:v>
                </c:pt>
                <c:pt idx="660">
                  <c:v>0.24349999999999999</c:v>
                </c:pt>
                <c:pt idx="661">
                  <c:v>0.39950000000000002</c:v>
                </c:pt>
                <c:pt idx="662">
                  <c:v>0.23849999999999999</c:v>
                </c:pt>
                <c:pt idx="663">
                  <c:v>0.25750000000000001</c:v>
                </c:pt>
                <c:pt idx="664">
                  <c:v>6.2E-2</c:v>
                </c:pt>
                <c:pt idx="665">
                  <c:v>0.3165</c:v>
                </c:pt>
                <c:pt idx="666">
                  <c:v>0.17</c:v>
                </c:pt>
                <c:pt idx="667">
                  <c:v>0.29499999999999998</c:v>
                </c:pt>
                <c:pt idx="668">
                  <c:v>0.41349999999999998</c:v>
                </c:pt>
                <c:pt idx="669">
                  <c:v>0.435</c:v>
                </c:pt>
                <c:pt idx="670">
                  <c:v>3.6999999999999998E-2</c:v>
                </c:pt>
                <c:pt idx="671">
                  <c:v>0.16750000000000001</c:v>
                </c:pt>
                <c:pt idx="672">
                  <c:v>0.217</c:v>
                </c:pt>
                <c:pt idx="673">
                  <c:v>0.38200000000000001</c:v>
                </c:pt>
                <c:pt idx="674">
                  <c:v>0.16900000000000001</c:v>
                </c:pt>
                <c:pt idx="675">
                  <c:v>0.1885</c:v>
                </c:pt>
                <c:pt idx="676">
                  <c:v>0.25</c:v>
                </c:pt>
                <c:pt idx="677">
                  <c:v>0.66049999999999998</c:v>
                </c:pt>
                <c:pt idx="678">
                  <c:v>0.27300000000000002</c:v>
                </c:pt>
                <c:pt idx="679">
                  <c:v>0.23</c:v>
                </c:pt>
                <c:pt idx="680">
                  <c:v>0.42899999999999999</c:v>
                </c:pt>
                <c:pt idx="681">
                  <c:v>1.1054999999999999</c:v>
                </c:pt>
                <c:pt idx="682">
                  <c:v>0.38650000000000001</c:v>
                </c:pt>
                <c:pt idx="683">
                  <c:v>0.192</c:v>
                </c:pt>
                <c:pt idx="684">
                  <c:v>0.27600000000000002</c:v>
                </c:pt>
                <c:pt idx="685">
                  <c:v>0.27600000000000002</c:v>
                </c:pt>
                <c:pt idx="686">
                  <c:v>0.64300000000000002</c:v>
                </c:pt>
                <c:pt idx="687">
                  <c:v>0.22600000000000001</c:v>
                </c:pt>
                <c:pt idx="688">
                  <c:v>0.41899999999999998</c:v>
                </c:pt>
                <c:pt idx="689">
                  <c:v>8.1500000000000003E-2</c:v>
                </c:pt>
                <c:pt idx="690">
                  <c:v>0.19400000000000001</c:v>
                </c:pt>
                <c:pt idx="691">
                  <c:v>0.13400000000000001</c:v>
                </c:pt>
                <c:pt idx="692">
                  <c:v>0.42449999999999999</c:v>
                </c:pt>
                <c:pt idx="693">
                  <c:v>0.104</c:v>
                </c:pt>
                <c:pt idx="694">
                  <c:v>0.3095</c:v>
                </c:pt>
                <c:pt idx="695">
                  <c:v>0.5595</c:v>
                </c:pt>
                <c:pt idx="696">
                  <c:v>0.2535</c:v>
                </c:pt>
                <c:pt idx="697">
                  <c:v>1.0999999999999999E-2</c:v>
                </c:pt>
                <c:pt idx="698">
                  <c:v>0.45650000000000002</c:v>
                </c:pt>
                <c:pt idx="699">
                  <c:v>0.58050000000000002</c:v>
                </c:pt>
                <c:pt idx="700">
                  <c:v>0.34100000000000003</c:v>
                </c:pt>
                <c:pt idx="701">
                  <c:v>0.42849999999999999</c:v>
                </c:pt>
                <c:pt idx="702">
                  <c:v>2.1499999999999998E-2</c:v>
                </c:pt>
                <c:pt idx="703">
                  <c:v>0.45650000000000002</c:v>
                </c:pt>
                <c:pt idx="704">
                  <c:v>0.11799999999999999</c:v>
                </c:pt>
                <c:pt idx="705">
                  <c:v>0.33</c:v>
                </c:pt>
                <c:pt idx="706">
                  <c:v>9.35E-2</c:v>
                </c:pt>
                <c:pt idx="707">
                  <c:v>0.41399999999999998</c:v>
                </c:pt>
                <c:pt idx="708">
                  <c:v>4.1500000000000002E-2</c:v>
                </c:pt>
                <c:pt idx="709">
                  <c:v>0.40550000000000003</c:v>
                </c:pt>
                <c:pt idx="710">
                  <c:v>0.215</c:v>
                </c:pt>
                <c:pt idx="711">
                  <c:v>0.54349999999999998</c:v>
                </c:pt>
                <c:pt idx="712">
                  <c:v>0.45200000000000001</c:v>
                </c:pt>
                <c:pt idx="713">
                  <c:v>0.63249999999999995</c:v>
                </c:pt>
                <c:pt idx="714">
                  <c:v>0.53749999999999998</c:v>
                </c:pt>
                <c:pt idx="715">
                  <c:v>0.1255</c:v>
                </c:pt>
                <c:pt idx="716">
                  <c:v>0.35599999999999998</c:v>
                </c:pt>
                <c:pt idx="717">
                  <c:v>0.1585</c:v>
                </c:pt>
                <c:pt idx="718">
                  <c:v>0.17349999999999999</c:v>
                </c:pt>
                <c:pt idx="719">
                  <c:v>0.35349999999999998</c:v>
                </c:pt>
                <c:pt idx="720">
                  <c:v>0.23400000000000001</c:v>
                </c:pt>
                <c:pt idx="721">
                  <c:v>0.435</c:v>
                </c:pt>
                <c:pt idx="722">
                  <c:v>0.158</c:v>
                </c:pt>
                <c:pt idx="723">
                  <c:v>0.23699999999999999</c:v>
                </c:pt>
                <c:pt idx="724">
                  <c:v>0.152</c:v>
                </c:pt>
                <c:pt idx="725">
                  <c:v>0.53349999999999997</c:v>
                </c:pt>
                <c:pt idx="726">
                  <c:v>0.18099999999999999</c:v>
                </c:pt>
                <c:pt idx="727">
                  <c:v>0.89149999999999996</c:v>
                </c:pt>
                <c:pt idx="728">
                  <c:v>0.41499999999999998</c:v>
                </c:pt>
                <c:pt idx="729">
                  <c:v>8.0500000000000002E-2</c:v>
                </c:pt>
                <c:pt idx="730">
                  <c:v>0.23499999999999999</c:v>
                </c:pt>
                <c:pt idx="731">
                  <c:v>0.1865</c:v>
                </c:pt>
                <c:pt idx="732">
                  <c:v>0.26</c:v>
                </c:pt>
                <c:pt idx="733">
                  <c:v>0.72550000000000003</c:v>
                </c:pt>
                <c:pt idx="734">
                  <c:v>0.76449999999999996</c:v>
                </c:pt>
                <c:pt idx="735">
                  <c:v>0.29449999999999998</c:v>
                </c:pt>
                <c:pt idx="736">
                  <c:v>0.23449999999999999</c:v>
                </c:pt>
                <c:pt idx="737">
                  <c:v>0.47249999999999998</c:v>
                </c:pt>
                <c:pt idx="738">
                  <c:v>0.22650000000000001</c:v>
                </c:pt>
                <c:pt idx="739">
                  <c:v>1.0999999999999999E-2</c:v>
                </c:pt>
                <c:pt idx="740">
                  <c:v>0.41199999999999998</c:v>
                </c:pt>
                <c:pt idx="741">
                  <c:v>0.77749999999999997</c:v>
                </c:pt>
                <c:pt idx="742">
                  <c:v>0.24349999999999999</c:v>
                </c:pt>
                <c:pt idx="743">
                  <c:v>0.57999999999999996</c:v>
                </c:pt>
                <c:pt idx="744">
                  <c:v>0.49149999999999999</c:v>
                </c:pt>
                <c:pt idx="745">
                  <c:v>4.65E-2</c:v>
                </c:pt>
                <c:pt idx="746">
                  <c:v>2.9499999999999998E-2</c:v>
                </c:pt>
                <c:pt idx="747">
                  <c:v>0.1255</c:v>
                </c:pt>
                <c:pt idx="748">
                  <c:v>0.20899999999999999</c:v>
                </c:pt>
                <c:pt idx="749">
                  <c:v>0.501</c:v>
                </c:pt>
                <c:pt idx="750">
                  <c:v>0.54149999999999998</c:v>
                </c:pt>
                <c:pt idx="751">
                  <c:v>1.7999999999999999E-2</c:v>
                </c:pt>
                <c:pt idx="752">
                  <c:v>0.57750000000000001</c:v>
                </c:pt>
                <c:pt idx="753">
                  <c:v>0.51900000000000002</c:v>
                </c:pt>
                <c:pt idx="754">
                  <c:v>9.0499999999999997E-2</c:v>
                </c:pt>
                <c:pt idx="755">
                  <c:v>0.14149999999999999</c:v>
                </c:pt>
                <c:pt idx="756">
                  <c:v>0.56200000000000006</c:v>
                </c:pt>
                <c:pt idx="757">
                  <c:v>0.36399999999999999</c:v>
                </c:pt>
                <c:pt idx="758">
                  <c:v>0.58450000000000002</c:v>
                </c:pt>
                <c:pt idx="759">
                  <c:v>0.19900000000000001</c:v>
                </c:pt>
                <c:pt idx="760">
                  <c:v>9.1999999999999998E-2</c:v>
                </c:pt>
                <c:pt idx="761">
                  <c:v>0.623</c:v>
                </c:pt>
                <c:pt idx="762">
                  <c:v>4.65E-2</c:v>
                </c:pt>
                <c:pt idx="763">
                  <c:v>0.63400000000000001</c:v>
                </c:pt>
                <c:pt idx="764">
                  <c:v>0.39050000000000001</c:v>
                </c:pt>
                <c:pt idx="765">
                  <c:v>0.09</c:v>
                </c:pt>
                <c:pt idx="766">
                  <c:v>0.155</c:v>
                </c:pt>
                <c:pt idx="767">
                  <c:v>0.192</c:v>
                </c:pt>
                <c:pt idx="768">
                  <c:v>0.157</c:v>
                </c:pt>
                <c:pt idx="769">
                  <c:v>0.40949999999999998</c:v>
                </c:pt>
                <c:pt idx="770">
                  <c:v>0.55149999999999999</c:v>
                </c:pt>
                <c:pt idx="771">
                  <c:v>0.4345</c:v>
                </c:pt>
                <c:pt idx="772">
                  <c:v>0.1605</c:v>
                </c:pt>
                <c:pt idx="773">
                  <c:v>0.2145</c:v>
                </c:pt>
                <c:pt idx="774">
                  <c:v>0.19600000000000001</c:v>
                </c:pt>
                <c:pt idx="775">
                  <c:v>0.48649999999999999</c:v>
                </c:pt>
                <c:pt idx="776">
                  <c:v>0.191</c:v>
                </c:pt>
                <c:pt idx="777">
                  <c:v>0.39350000000000002</c:v>
                </c:pt>
                <c:pt idx="778">
                  <c:v>0.3705</c:v>
                </c:pt>
                <c:pt idx="779">
                  <c:v>0.1525</c:v>
                </c:pt>
                <c:pt idx="780">
                  <c:v>0.38850000000000001</c:v>
                </c:pt>
                <c:pt idx="781">
                  <c:v>0.20749999999999999</c:v>
                </c:pt>
                <c:pt idx="782">
                  <c:v>0.44750000000000001</c:v>
                </c:pt>
                <c:pt idx="783">
                  <c:v>0.44750000000000001</c:v>
                </c:pt>
                <c:pt idx="784">
                  <c:v>0.81799999999999995</c:v>
                </c:pt>
                <c:pt idx="785">
                  <c:v>0.50700000000000001</c:v>
                </c:pt>
                <c:pt idx="786">
                  <c:v>0.35799999999999998</c:v>
                </c:pt>
                <c:pt idx="787">
                  <c:v>0.495</c:v>
                </c:pt>
                <c:pt idx="788">
                  <c:v>0.66449999999999998</c:v>
                </c:pt>
                <c:pt idx="789">
                  <c:v>0.5645</c:v>
                </c:pt>
                <c:pt idx="790">
                  <c:v>0.371</c:v>
                </c:pt>
                <c:pt idx="791">
                  <c:v>0.16950000000000001</c:v>
                </c:pt>
                <c:pt idx="792">
                  <c:v>0.36299999999999999</c:v>
                </c:pt>
                <c:pt idx="793">
                  <c:v>0.16600000000000001</c:v>
                </c:pt>
                <c:pt idx="794">
                  <c:v>0.192</c:v>
                </c:pt>
                <c:pt idx="795">
                  <c:v>2.5000000000000001E-2</c:v>
                </c:pt>
                <c:pt idx="796">
                  <c:v>0.36849999999999999</c:v>
                </c:pt>
                <c:pt idx="797">
                  <c:v>0.49</c:v>
                </c:pt>
                <c:pt idx="798">
                  <c:v>0.26750000000000002</c:v>
                </c:pt>
                <c:pt idx="799">
                  <c:v>3.5999999999999997E-2</c:v>
                </c:pt>
                <c:pt idx="800">
                  <c:v>0.38400000000000001</c:v>
                </c:pt>
                <c:pt idx="801">
                  <c:v>0.39300000000000002</c:v>
                </c:pt>
                <c:pt idx="802">
                  <c:v>0.39900000000000002</c:v>
                </c:pt>
                <c:pt idx="803">
                  <c:v>4.1500000000000002E-2</c:v>
                </c:pt>
                <c:pt idx="804">
                  <c:v>0.52</c:v>
                </c:pt>
                <c:pt idx="805">
                  <c:v>0.45350000000000001</c:v>
                </c:pt>
                <c:pt idx="806">
                  <c:v>0.46250000000000002</c:v>
                </c:pt>
                <c:pt idx="807">
                  <c:v>0.36749999999999999</c:v>
                </c:pt>
                <c:pt idx="808">
                  <c:v>0.65400000000000003</c:v>
                </c:pt>
                <c:pt idx="809">
                  <c:v>0.3795</c:v>
                </c:pt>
                <c:pt idx="810">
                  <c:v>0.46300000000000002</c:v>
                </c:pt>
                <c:pt idx="811">
                  <c:v>5.1999999999999998E-2</c:v>
                </c:pt>
                <c:pt idx="812">
                  <c:v>0.28749999999999998</c:v>
                </c:pt>
                <c:pt idx="813">
                  <c:v>0.11849999999999999</c:v>
                </c:pt>
                <c:pt idx="814">
                  <c:v>0.59350000000000003</c:v>
                </c:pt>
                <c:pt idx="815">
                  <c:v>0.03</c:v>
                </c:pt>
                <c:pt idx="816">
                  <c:v>0.1255</c:v>
                </c:pt>
                <c:pt idx="817">
                  <c:v>0.23699999999999999</c:v>
                </c:pt>
                <c:pt idx="818">
                  <c:v>0.16450000000000001</c:v>
                </c:pt>
                <c:pt idx="819">
                  <c:v>9.6000000000000002E-2</c:v>
                </c:pt>
                <c:pt idx="820">
                  <c:v>0.27250000000000002</c:v>
                </c:pt>
                <c:pt idx="821">
                  <c:v>0.23499999999999999</c:v>
                </c:pt>
                <c:pt idx="822">
                  <c:v>1.1154999999999999</c:v>
                </c:pt>
                <c:pt idx="823">
                  <c:v>0.20649999999999999</c:v>
                </c:pt>
                <c:pt idx="824">
                  <c:v>0.68600000000000005</c:v>
                </c:pt>
                <c:pt idx="825">
                  <c:v>0.55600000000000005</c:v>
                </c:pt>
                <c:pt idx="826">
                  <c:v>0.20399999999999999</c:v>
                </c:pt>
                <c:pt idx="827">
                  <c:v>0.44</c:v>
                </c:pt>
                <c:pt idx="828">
                  <c:v>0.26650000000000001</c:v>
                </c:pt>
                <c:pt idx="829">
                  <c:v>0.20549999999999999</c:v>
                </c:pt>
                <c:pt idx="830">
                  <c:v>0.46949999999999997</c:v>
                </c:pt>
                <c:pt idx="831">
                  <c:v>0.33350000000000002</c:v>
                </c:pt>
                <c:pt idx="832">
                  <c:v>0.41549999999999998</c:v>
                </c:pt>
                <c:pt idx="833">
                  <c:v>0.56499999999999995</c:v>
                </c:pt>
                <c:pt idx="834">
                  <c:v>1.2500000000000001E-2</c:v>
                </c:pt>
                <c:pt idx="835">
                  <c:v>0.2555</c:v>
                </c:pt>
                <c:pt idx="836">
                  <c:v>0.25900000000000001</c:v>
                </c:pt>
                <c:pt idx="837">
                  <c:v>0.28899999999999998</c:v>
                </c:pt>
                <c:pt idx="838">
                  <c:v>7.8E-2</c:v>
                </c:pt>
                <c:pt idx="839">
                  <c:v>0.62749999999999995</c:v>
                </c:pt>
                <c:pt idx="840">
                  <c:v>0.36449999999999999</c:v>
                </c:pt>
                <c:pt idx="841">
                  <c:v>7.6999999999999999E-2</c:v>
                </c:pt>
                <c:pt idx="842">
                  <c:v>0.3115</c:v>
                </c:pt>
                <c:pt idx="843">
                  <c:v>0.1295</c:v>
                </c:pt>
                <c:pt idx="844">
                  <c:v>0.44950000000000001</c:v>
                </c:pt>
                <c:pt idx="845">
                  <c:v>0.3755</c:v>
                </c:pt>
                <c:pt idx="846">
                  <c:v>0.80500000000000005</c:v>
                </c:pt>
                <c:pt idx="847">
                  <c:v>0.45350000000000001</c:v>
                </c:pt>
                <c:pt idx="848">
                  <c:v>0.50349999999999995</c:v>
                </c:pt>
                <c:pt idx="849">
                  <c:v>0.71050000000000002</c:v>
                </c:pt>
                <c:pt idx="850">
                  <c:v>6.6500000000000004E-2</c:v>
                </c:pt>
                <c:pt idx="851">
                  <c:v>0.57950000000000002</c:v>
                </c:pt>
                <c:pt idx="852">
                  <c:v>0.24099999999999999</c:v>
                </c:pt>
                <c:pt idx="853">
                  <c:v>0.44700000000000001</c:v>
                </c:pt>
                <c:pt idx="854">
                  <c:v>0.55249999999999999</c:v>
                </c:pt>
                <c:pt idx="855">
                  <c:v>0.41299999999999998</c:v>
                </c:pt>
                <c:pt idx="856">
                  <c:v>0.26350000000000001</c:v>
                </c:pt>
                <c:pt idx="857">
                  <c:v>0.36849999999999999</c:v>
                </c:pt>
                <c:pt idx="858">
                  <c:v>0.58250000000000002</c:v>
                </c:pt>
                <c:pt idx="859">
                  <c:v>4.4499999999999998E-2</c:v>
                </c:pt>
                <c:pt idx="860">
                  <c:v>0.30249999999999999</c:v>
                </c:pt>
                <c:pt idx="861">
                  <c:v>0.83</c:v>
                </c:pt>
                <c:pt idx="862">
                  <c:v>0.40150000000000002</c:v>
                </c:pt>
                <c:pt idx="863">
                  <c:v>0.36849999999999999</c:v>
                </c:pt>
                <c:pt idx="864">
                  <c:v>0.28050000000000003</c:v>
                </c:pt>
                <c:pt idx="865">
                  <c:v>0.151</c:v>
                </c:pt>
                <c:pt idx="866">
                  <c:v>0.313</c:v>
                </c:pt>
                <c:pt idx="867">
                  <c:v>0.17299999999999999</c:v>
                </c:pt>
                <c:pt idx="868">
                  <c:v>0.8115</c:v>
                </c:pt>
                <c:pt idx="869">
                  <c:v>0.30649999999999999</c:v>
                </c:pt>
                <c:pt idx="870">
                  <c:v>6.1499999999999999E-2</c:v>
                </c:pt>
                <c:pt idx="871">
                  <c:v>0.16200000000000001</c:v>
                </c:pt>
                <c:pt idx="872">
                  <c:v>0.4375</c:v>
                </c:pt>
                <c:pt idx="873">
                  <c:v>0.16350000000000001</c:v>
                </c:pt>
                <c:pt idx="874">
                  <c:v>0.16200000000000001</c:v>
                </c:pt>
                <c:pt idx="875">
                  <c:v>0.47549999999999998</c:v>
                </c:pt>
                <c:pt idx="876">
                  <c:v>0.498</c:v>
                </c:pt>
                <c:pt idx="877">
                  <c:v>0.42549999999999999</c:v>
                </c:pt>
                <c:pt idx="878">
                  <c:v>0.17849999999999999</c:v>
                </c:pt>
                <c:pt idx="879">
                  <c:v>0.46250000000000002</c:v>
                </c:pt>
                <c:pt idx="880">
                  <c:v>0.38200000000000001</c:v>
                </c:pt>
                <c:pt idx="881">
                  <c:v>0.54149999999999998</c:v>
                </c:pt>
                <c:pt idx="882">
                  <c:v>1.15E-2</c:v>
                </c:pt>
                <c:pt idx="883">
                  <c:v>0.45600000000000002</c:v>
                </c:pt>
                <c:pt idx="884">
                  <c:v>0.28999999999999998</c:v>
                </c:pt>
                <c:pt idx="885">
                  <c:v>0.65349999999999997</c:v>
                </c:pt>
                <c:pt idx="886">
                  <c:v>0.66749999999999998</c:v>
                </c:pt>
                <c:pt idx="887">
                  <c:v>0.3165</c:v>
                </c:pt>
                <c:pt idx="888">
                  <c:v>0.114</c:v>
                </c:pt>
                <c:pt idx="889">
                  <c:v>2.1499999999999998E-2</c:v>
                </c:pt>
                <c:pt idx="890">
                  <c:v>0.30049999999999999</c:v>
                </c:pt>
                <c:pt idx="891">
                  <c:v>0.17349999999999999</c:v>
                </c:pt>
                <c:pt idx="892">
                  <c:v>0.34699999999999998</c:v>
                </c:pt>
                <c:pt idx="893">
                  <c:v>2.8000000000000001E-2</c:v>
                </c:pt>
                <c:pt idx="894">
                  <c:v>0.28849999999999998</c:v>
                </c:pt>
                <c:pt idx="895">
                  <c:v>0.2</c:v>
                </c:pt>
                <c:pt idx="896">
                  <c:v>0.28499999999999998</c:v>
                </c:pt>
                <c:pt idx="897">
                  <c:v>0.621</c:v>
                </c:pt>
                <c:pt idx="898">
                  <c:v>0.23849999999999999</c:v>
                </c:pt>
                <c:pt idx="899">
                  <c:v>0.76449999999999996</c:v>
                </c:pt>
                <c:pt idx="900">
                  <c:v>0.221</c:v>
                </c:pt>
                <c:pt idx="901">
                  <c:v>0.73199999999999998</c:v>
                </c:pt>
                <c:pt idx="902">
                  <c:v>0.44600000000000001</c:v>
                </c:pt>
                <c:pt idx="903">
                  <c:v>0.19650000000000001</c:v>
                </c:pt>
                <c:pt idx="904">
                  <c:v>0.55600000000000005</c:v>
                </c:pt>
                <c:pt idx="905">
                  <c:v>0.2555</c:v>
                </c:pt>
                <c:pt idx="906">
                  <c:v>0.55500000000000005</c:v>
                </c:pt>
                <c:pt idx="907">
                  <c:v>4.8000000000000001E-2</c:v>
                </c:pt>
                <c:pt idx="908">
                  <c:v>0.52600000000000002</c:v>
                </c:pt>
                <c:pt idx="909">
                  <c:v>8.1000000000000003E-2</c:v>
                </c:pt>
                <c:pt idx="910">
                  <c:v>0.3745</c:v>
                </c:pt>
                <c:pt idx="911">
                  <c:v>0.50649999999999995</c:v>
                </c:pt>
                <c:pt idx="912">
                  <c:v>1.1705000000000001</c:v>
                </c:pt>
                <c:pt idx="913">
                  <c:v>1.2500000000000001E-2</c:v>
                </c:pt>
                <c:pt idx="914">
                  <c:v>0.37</c:v>
                </c:pt>
                <c:pt idx="915">
                  <c:v>0.17949999999999999</c:v>
                </c:pt>
                <c:pt idx="916">
                  <c:v>0.223</c:v>
                </c:pt>
                <c:pt idx="917">
                  <c:v>0.20799999999999999</c:v>
                </c:pt>
                <c:pt idx="918">
                  <c:v>0.26150000000000001</c:v>
                </c:pt>
                <c:pt idx="919">
                  <c:v>0.29449999999999998</c:v>
                </c:pt>
                <c:pt idx="920">
                  <c:v>0.373</c:v>
                </c:pt>
                <c:pt idx="921">
                  <c:v>0.62749999999999995</c:v>
                </c:pt>
                <c:pt idx="922">
                  <c:v>0.35499999999999998</c:v>
                </c:pt>
                <c:pt idx="923">
                  <c:v>0.41899999999999998</c:v>
                </c:pt>
                <c:pt idx="924">
                  <c:v>0.52649999999999997</c:v>
                </c:pt>
                <c:pt idx="925">
                  <c:v>0.48149999999999998</c:v>
                </c:pt>
                <c:pt idx="926">
                  <c:v>0.48149999999999998</c:v>
                </c:pt>
                <c:pt idx="927">
                  <c:v>0.29499999999999998</c:v>
                </c:pt>
                <c:pt idx="928">
                  <c:v>0.45450000000000002</c:v>
                </c:pt>
                <c:pt idx="929">
                  <c:v>0.20599999999999999</c:v>
                </c:pt>
                <c:pt idx="930">
                  <c:v>0.4955</c:v>
                </c:pt>
                <c:pt idx="931">
                  <c:v>0.46850000000000003</c:v>
                </c:pt>
                <c:pt idx="932">
                  <c:v>0.79700000000000004</c:v>
                </c:pt>
                <c:pt idx="933">
                  <c:v>0.38350000000000001</c:v>
                </c:pt>
                <c:pt idx="934">
                  <c:v>3.9E-2</c:v>
                </c:pt>
                <c:pt idx="935">
                  <c:v>3.1E-2</c:v>
                </c:pt>
                <c:pt idx="936">
                  <c:v>0.42</c:v>
                </c:pt>
                <c:pt idx="937">
                  <c:v>0.23849999999999999</c:v>
                </c:pt>
                <c:pt idx="938">
                  <c:v>0.21</c:v>
                </c:pt>
                <c:pt idx="939">
                  <c:v>0.1075</c:v>
                </c:pt>
                <c:pt idx="940">
                  <c:v>0.46750000000000003</c:v>
                </c:pt>
                <c:pt idx="941">
                  <c:v>0.21</c:v>
                </c:pt>
                <c:pt idx="942">
                  <c:v>0.30499999999999999</c:v>
                </c:pt>
                <c:pt idx="943">
                  <c:v>0.33950000000000002</c:v>
                </c:pt>
                <c:pt idx="944">
                  <c:v>0.28749999999999998</c:v>
                </c:pt>
                <c:pt idx="945">
                  <c:v>0.4975</c:v>
                </c:pt>
                <c:pt idx="946">
                  <c:v>0.6845</c:v>
                </c:pt>
                <c:pt idx="947">
                  <c:v>0.69750000000000001</c:v>
                </c:pt>
                <c:pt idx="948">
                  <c:v>0.30249999999999999</c:v>
                </c:pt>
                <c:pt idx="949">
                  <c:v>0.39350000000000002</c:v>
                </c:pt>
                <c:pt idx="950">
                  <c:v>0.1125</c:v>
                </c:pt>
                <c:pt idx="951">
                  <c:v>0.629</c:v>
                </c:pt>
                <c:pt idx="952">
                  <c:v>0.52800000000000002</c:v>
                </c:pt>
                <c:pt idx="953">
                  <c:v>0.65300000000000002</c:v>
                </c:pt>
                <c:pt idx="954">
                  <c:v>0.54749999999999999</c:v>
                </c:pt>
                <c:pt idx="955">
                  <c:v>0.253</c:v>
                </c:pt>
                <c:pt idx="956">
                  <c:v>7.7499999999999999E-2</c:v>
                </c:pt>
                <c:pt idx="957">
                  <c:v>0.11849999999999999</c:v>
                </c:pt>
                <c:pt idx="958">
                  <c:v>0.437</c:v>
                </c:pt>
                <c:pt idx="959">
                  <c:v>0.52800000000000002</c:v>
                </c:pt>
                <c:pt idx="960">
                  <c:v>0.36049999999999999</c:v>
                </c:pt>
                <c:pt idx="961">
                  <c:v>0.255</c:v>
                </c:pt>
                <c:pt idx="962">
                  <c:v>0.2155</c:v>
                </c:pt>
                <c:pt idx="963">
                  <c:v>0.57899999999999996</c:v>
                </c:pt>
                <c:pt idx="964">
                  <c:v>0.3745</c:v>
                </c:pt>
                <c:pt idx="965">
                  <c:v>0.63949999999999996</c:v>
                </c:pt>
                <c:pt idx="966">
                  <c:v>0.30399999999999999</c:v>
                </c:pt>
                <c:pt idx="967">
                  <c:v>0.28549999999999998</c:v>
                </c:pt>
                <c:pt idx="968">
                  <c:v>0.1145</c:v>
                </c:pt>
                <c:pt idx="969">
                  <c:v>0.33900000000000002</c:v>
                </c:pt>
                <c:pt idx="970">
                  <c:v>0.4365</c:v>
                </c:pt>
                <c:pt idx="971">
                  <c:v>0.65649999999999997</c:v>
                </c:pt>
                <c:pt idx="972">
                  <c:v>0.17499999999999999</c:v>
                </c:pt>
                <c:pt idx="973">
                  <c:v>0.49349999999999999</c:v>
                </c:pt>
                <c:pt idx="974">
                  <c:v>0.105</c:v>
                </c:pt>
                <c:pt idx="975">
                  <c:v>0.64649999999999996</c:v>
                </c:pt>
                <c:pt idx="976">
                  <c:v>0.57199999999999995</c:v>
                </c:pt>
                <c:pt idx="977">
                  <c:v>0.221</c:v>
                </c:pt>
                <c:pt idx="978">
                  <c:v>0.46050000000000002</c:v>
                </c:pt>
                <c:pt idx="979">
                  <c:v>4.5999999999999999E-2</c:v>
                </c:pt>
                <c:pt idx="980">
                  <c:v>0.64449999999999996</c:v>
                </c:pt>
                <c:pt idx="981">
                  <c:v>0.66800000000000004</c:v>
                </c:pt>
                <c:pt idx="982">
                  <c:v>0.36899999999999999</c:v>
                </c:pt>
                <c:pt idx="983">
                  <c:v>0.57650000000000001</c:v>
                </c:pt>
                <c:pt idx="984">
                  <c:v>0.61350000000000005</c:v>
                </c:pt>
                <c:pt idx="985">
                  <c:v>0.434</c:v>
                </c:pt>
                <c:pt idx="986">
                  <c:v>0.40400000000000003</c:v>
                </c:pt>
                <c:pt idx="987">
                  <c:v>0.57150000000000001</c:v>
                </c:pt>
                <c:pt idx="988">
                  <c:v>0.28149999999999997</c:v>
                </c:pt>
                <c:pt idx="989">
                  <c:v>0.32650000000000001</c:v>
                </c:pt>
                <c:pt idx="990">
                  <c:v>0.56950000000000001</c:v>
                </c:pt>
                <c:pt idx="991">
                  <c:v>0.2535</c:v>
                </c:pt>
                <c:pt idx="992">
                  <c:v>3.0499999999999999E-2</c:v>
                </c:pt>
                <c:pt idx="993">
                  <c:v>0.1615</c:v>
                </c:pt>
                <c:pt idx="994">
                  <c:v>0.33450000000000002</c:v>
                </c:pt>
                <c:pt idx="995">
                  <c:v>0.2475</c:v>
                </c:pt>
                <c:pt idx="996">
                  <c:v>0.51100000000000001</c:v>
                </c:pt>
                <c:pt idx="997">
                  <c:v>0.40300000000000002</c:v>
                </c:pt>
                <c:pt idx="998">
                  <c:v>0.49</c:v>
                </c:pt>
                <c:pt idx="999">
                  <c:v>0.34699999999999998</c:v>
                </c:pt>
              </c:numCache>
            </c:numRef>
          </c:xVal>
          <c:yVal>
            <c:numRef>
              <c:f>Kimberly_Dieu_Personal_Data!$I$2:$I$1001</c:f>
              <c:numCache>
                <c:formatCode>General</c:formatCode>
                <c:ptCount val="1000"/>
                <c:pt idx="0">
                  <c:v>9.5500000000000002E-2</c:v>
                </c:pt>
                <c:pt idx="1">
                  <c:v>0.51500000000000001</c:v>
                </c:pt>
                <c:pt idx="2">
                  <c:v>0.315</c:v>
                </c:pt>
                <c:pt idx="3">
                  <c:v>0.3</c:v>
                </c:pt>
                <c:pt idx="4">
                  <c:v>7.4999999999999997E-2</c:v>
                </c:pt>
                <c:pt idx="5">
                  <c:v>0.38500000000000001</c:v>
                </c:pt>
                <c:pt idx="6">
                  <c:v>9.5000000000000001E-2</c:v>
                </c:pt>
                <c:pt idx="7">
                  <c:v>0.26500000000000001</c:v>
                </c:pt>
                <c:pt idx="8">
                  <c:v>0.14000000000000001</c:v>
                </c:pt>
                <c:pt idx="9">
                  <c:v>5.5E-2</c:v>
                </c:pt>
                <c:pt idx="10">
                  <c:v>0.31</c:v>
                </c:pt>
                <c:pt idx="11">
                  <c:v>0.22</c:v>
                </c:pt>
                <c:pt idx="12">
                  <c:v>0.3075</c:v>
                </c:pt>
                <c:pt idx="13">
                  <c:v>0.34499999999999997</c:v>
                </c:pt>
                <c:pt idx="14">
                  <c:v>0.15</c:v>
                </c:pt>
                <c:pt idx="15">
                  <c:v>0.44</c:v>
                </c:pt>
                <c:pt idx="16">
                  <c:v>4.4999999999999998E-2</c:v>
                </c:pt>
                <c:pt idx="17">
                  <c:v>0.65500000000000003</c:v>
                </c:pt>
                <c:pt idx="18">
                  <c:v>0.32</c:v>
                </c:pt>
                <c:pt idx="19">
                  <c:v>0.42</c:v>
                </c:pt>
                <c:pt idx="20">
                  <c:v>0.31</c:v>
                </c:pt>
                <c:pt idx="21">
                  <c:v>0.3775</c:v>
                </c:pt>
                <c:pt idx="22">
                  <c:v>0.23699999999999999</c:v>
                </c:pt>
                <c:pt idx="23">
                  <c:v>0.12</c:v>
                </c:pt>
                <c:pt idx="24">
                  <c:v>0.4</c:v>
                </c:pt>
                <c:pt idx="25">
                  <c:v>0.02</c:v>
                </c:pt>
                <c:pt idx="26">
                  <c:v>0.435</c:v>
                </c:pt>
                <c:pt idx="27">
                  <c:v>0.33500000000000002</c:v>
                </c:pt>
                <c:pt idx="28">
                  <c:v>0.25</c:v>
                </c:pt>
                <c:pt idx="29">
                  <c:v>0.218</c:v>
                </c:pt>
                <c:pt idx="30">
                  <c:v>0.38500000000000001</c:v>
                </c:pt>
                <c:pt idx="31">
                  <c:v>5.3999999999999999E-2</c:v>
                </c:pt>
                <c:pt idx="32">
                  <c:v>0.12</c:v>
                </c:pt>
                <c:pt idx="33">
                  <c:v>0.13</c:v>
                </c:pt>
                <c:pt idx="34">
                  <c:v>0.125</c:v>
                </c:pt>
                <c:pt idx="35">
                  <c:v>0.17499999999999999</c:v>
                </c:pt>
                <c:pt idx="36">
                  <c:v>0.182</c:v>
                </c:pt>
                <c:pt idx="37">
                  <c:v>0.42</c:v>
                </c:pt>
                <c:pt idx="38">
                  <c:v>0.35199999999999998</c:v>
                </c:pt>
                <c:pt idx="39">
                  <c:v>0.215</c:v>
                </c:pt>
                <c:pt idx="40">
                  <c:v>0.10249999999999999</c:v>
                </c:pt>
                <c:pt idx="41">
                  <c:v>0.28999999999999998</c:v>
                </c:pt>
                <c:pt idx="42">
                  <c:v>0.17</c:v>
                </c:pt>
                <c:pt idx="43">
                  <c:v>0.23400000000000001</c:v>
                </c:pt>
                <c:pt idx="44">
                  <c:v>0.13500000000000001</c:v>
                </c:pt>
                <c:pt idx="45">
                  <c:v>0.27500000000000002</c:v>
                </c:pt>
                <c:pt idx="46">
                  <c:v>0.1135</c:v>
                </c:pt>
                <c:pt idx="47">
                  <c:v>0.61</c:v>
                </c:pt>
                <c:pt idx="48">
                  <c:v>0.11600000000000001</c:v>
                </c:pt>
                <c:pt idx="49">
                  <c:v>9.5000000000000001E-2</c:v>
                </c:pt>
                <c:pt idx="50">
                  <c:v>0.17299999999999999</c:v>
                </c:pt>
                <c:pt idx="51">
                  <c:v>0.14799999999999999</c:v>
                </c:pt>
                <c:pt idx="52">
                  <c:v>0.1515</c:v>
                </c:pt>
                <c:pt idx="53">
                  <c:v>0.12</c:v>
                </c:pt>
                <c:pt idx="54">
                  <c:v>4.4999999999999998E-2</c:v>
                </c:pt>
                <c:pt idx="55">
                  <c:v>0.28000000000000003</c:v>
                </c:pt>
                <c:pt idx="56">
                  <c:v>0.28349999999999997</c:v>
                </c:pt>
                <c:pt idx="57">
                  <c:v>0.52800000000000002</c:v>
                </c:pt>
                <c:pt idx="58">
                  <c:v>0.19500000000000001</c:v>
                </c:pt>
                <c:pt idx="59">
                  <c:v>5.8500000000000003E-2</c:v>
                </c:pt>
                <c:pt idx="60">
                  <c:v>0.16500000000000001</c:v>
                </c:pt>
                <c:pt idx="61">
                  <c:v>0.39100000000000001</c:v>
                </c:pt>
                <c:pt idx="62">
                  <c:v>0.48</c:v>
                </c:pt>
                <c:pt idx="63">
                  <c:v>0.48799999999999999</c:v>
                </c:pt>
                <c:pt idx="64">
                  <c:v>0.32450000000000001</c:v>
                </c:pt>
                <c:pt idx="65">
                  <c:v>0.61199999999999999</c:v>
                </c:pt>
                <c:pt idx="66">
                  <c:v>0.14050000000000001</c:v>
                </c:pt>
                <c:pt idx="67">
                  <c:v>3.5000000000000003E-2</c:v>
                </c:pt>
                <c:pt idx="68">
                  <c:v>0.26500000000000001</c:v>
                </c:pt>
                <c:pt idx="69">
                  <c:v>0.55500000000000005</c:v>
                </c:pt>
                <c:pt idx="70">
                  <c:v>9.0499999999999997E-2</c:v>
                </c:pt>
                <c:pt idx="71">
                  <c:v>0.34499999999999997</c:v>
                </c:pt>
                <c:pt idx="72">
                  <c:v>0.28499999999999998</c:v>
                </c:pt>
                <c:pt idx="73">
                  <c:v>0.06</c:v>
                </c:pt>
                <c:pt idx="74">
                  <c:v>0.157</c:v>
                </c:pt>
                <c:pt idx="75">
                  <c:v>0.22</c:v>
                </c:pt>
                <c:pt idx="76">
                  <c:v>0.32500000000000001</c:v>
                </c:pt>
                <c:pt idx="77">
                  <c:v>0.4</c:v>
                </c:pt>
                <c:pt idx="78">
                  <c:v>0.38500000000000001</c:v>
                </c:pt>
                <c:pt idx="79">
                  <c:v>0.255</c:v>
                </c:pt>
                <c:pt idx="80">
                  <c:v>0.39900000000000002</c:v>
                </c:pt>
                <c:pt idx="81">
                  <c:v>0.27500000000000002</c:v>
                </c:pt>
                <c:pt idx="82">
                  <c:v>0.48499999999999999</c:v>
                </c:pt>
                <c:pt idx="83">
                  <c:v>0.315</c:v>
                </c:pt>
                <c:pt idx="84">
                  <c:v>1.6E-2</c:v>
                </c:pt>
                <c:pt idx="85">
                  <c:v>0.2485</c:v>
                </c:pt>
                <c:pt idx="86">
                  <c:v>0.43</c:v>
                </c:pt>
                <c:pt idx="87">
                  <c:v>0.29499999999999998</c:v>
                </c:pt>
                <c:pt idx="88">
                  <c:v>0.09</c:v>
                </c:pt>
                <c:pt idx="89">
                  <c:v>0.16900000000000001</c:v>
                </c:pt>
                <c:pt idx="90">
                  <c:v>0.19</c:v>
                </c:pt>
                <c:pt idx="91">
                  <c:v>0.45250000000000001</c:v>
                </c:pt>
                <c:pt idx="92">
                  <c:v>0.27</c:v>
                </c:pt>
                <c:pt idx="93">
                  <c:v>0.28999999999999998</c:v>
                </c:pt>
                <c:pt idx="94">
                  <c:v>0.2185</c:v>
                </c:pt>
                <c:pt idx="95">
                  <c:v>0.17499999999999999</c:v>
                </c:pt>
                <c:pt idx="96">
                  <c:v>5.7500000000000002E-2</c:v>
                </c:pt>
                <c:pt idx="97">
                  <c:v>0.1265</c:v>
                </c:pt>
                <c:pt idx="98">
                  <c:v>0.38</c:v>
                </c:pt>
                <c:pt idx="99">
                  <c:v>0.41</c:v>
                </c:pt>
                <c:pt idx="100">
                  <c:v>0.09</c:v>
                </c:pt>
                <c:pt idx="101">
                  <c:v>0.159</c:v>
                </c:pt>
                <c:pt idx="102">
                  <c:v>0.1585</c:v>
                </c:pt>
                <c:pt idx="103">
                  <c:v>4.4499999999999998E-2</c:v>
                </c:pt>
                <c:pt idx="104">
                  <c:v>0.249</c:v>
                </c:pt>
                <c:pt idx="105">
                  <c:v>0.2495</c:v>
                </c:pt>
                <c:pt idx="106">
                  <c:v>0.13100000000000001</c:v>
                </c:pt>
                <c:pt idx="107">
                  <c:v>0.51649999999999996</c:v>
                </c:pt>
                <c:pt idx="108">
                  <c:v>3.7999999999999999E-2</c:v>
                </c:pt>
                <c:pt idx="109">
                  <c:v>4.3499999999999997E-2</c:v>
                </c:pt>
                <c:pt idx="110">
                  <c:v>6.8000000000000005E-2</c:v>
                </c:pt>
                <c:pt idx="111">
                  <c:v>0.33500000000000002</c:v>
                </c:pt>
                <c:pt idx="112">
                  <c:v>0.03</c:v>
                </c:pt>
                <c:pt idx="113">
                  <c:v>0.32500000000000001</c:v>
                </c:pt>
                <c:pt idx="114">
                  <c:v>0.54</c:v>
                </c:pt>
                <c:pt idx="115">
                  <c:v>0.33</c:v>
                </c:pt>
                <c:pt idx="116">
                  <c:v>0.34</c:v>
                </c:pt>
                <c:pt idx="117">
                  <c:v>0.26500000000000001</c:v>
                </c:pt>
                <c:pt idx="118">
                  <c:v>0.47499999999999998</c:v>
                </c:pt>
                <c:pt idx="119">
                  <c:v>3.1E-2</c:v>
                </c:pt>
                <c:pt idx="120">
                  <c:v>0.03</c:v>
                </c:pt>
                <c:pt idx="121">
                  <c:v>0.23</c:v>
                </c:pt>
                <c:pt idx="122">
                  <c:v>0.40500000000000003</c:v>
                </c:pt>
                <c:pt idx="123">
                  <c:v>0.1</c:v>
                </c:pt>
                <c:pt idx="124">
                  <c:v>0.46100000000000002</c:v>
                </c:pt>
                <c:pt idx="125">
                  <c:v>5.0500000000000003E-2</c:v>
                </c:pt>
                <c:pt idx="126">
                  <c:v>0.12</c:v>
                </c:pt>
                <c:pt idx="127">
                  <c:v>0.18</c:v>
                </c:pt>
                <c:pt idx="128">
                  <c:v>0.125</c:v>
                </c:pt>
                <c:pt idx="129">
                  <c:v>0.437</c:v>
                </c:pt>
                <c:pt idx="130">
                  <c:v>0.31850000000000001</c:v>
                </c:pt>
                <c:pt idx="131">
                  <c:v>0.35049999999999998</c:v>
                </c:pt>
                <c:pt idx="132">
                  <c:v>0.19</c:v>
                </c:pt>
                <c:pt idx="133">
                  <c:v>5.0000000000000001E-3</c:v>
                </c:pt>
                <c:pt idx="134">
                  <c:v>0.64600000000000002</c:v>
                </c:pt>
                <c:pt idx="135">
                  <c:v>0.1</c:v>
                </c:pt>
                <c:pt idx="136">
                  <c:v>0.35499999999999998</c:v>
                </c:pt>
                <c:pt idx="137">
                  <c:v>0.255</c:v>
                </c:pt>
                <c:pt idx="138">
                  <c:v>0.193</c:v>
                </c:pt>
                <c:pt idx="139">
                  <c:v>1.55E-2</c:v>
                </c:pt>
                <c:pt idx="140">
                  <c:v>0.03</c:v>
                </c:pt>
                <c:pt idx="141">
                  <c:v>0.14000000000000001</c:v>
                </c:pt>
                <c:pt idx="142">
                  <c:v>8.5000000000000006E-2</c:v>
                </c:pt>
                <c:pt idx="143">
                  <c:v>0.33500000000000002</c:v>
                </c:pt>
                <c:pt idx="144">
                  <c:v>0.35499999999999998</c:v>
                </c:pt>
                <c:pt idx="145">
                  <c:v>7.9000000000000001E-2</c:v>
                </c:pt>
                <c:pt idx="146">
                  <c:v>0.25</c:v>
                </c:pt>
                <c:pt idx="147">
                  <c:v>0.42</c:v>
                </c:pt>
                <c:pt idx="148">
                  <c:v>0.253</c:v>
                </c:pt>
                <c:pt idx="149">
                  <c:v>0.22</c:v>
                </c:pt>
                <c:pt idx="150">
                  <c:v>0.155</c:v>
                </c:pt>
                <c:pt idx="151">
                  <c:v>0.13</c:v>
                </c:pt>
                <c:pt idx="152">
                  <c:v>2.1499999999999998E-2</c:v>
                </c:pt>
                <c:pt idx="153">
                  <c:v>7.0000000000000007E-2</c:v>
                </c:pt>
                <c:pt idx="154">
                  <c:v>0.125</c:v>
                </c:pt>
                <c:pt idx="155">
                  <c:v>0.37</c:v>
                </c:pt>
                <c:pt idx="156">
                  <c:v>0.19500000000000001</c:v>
                </c:pt>
                <c:pt idx="157">
                  <c:v>0.33500000000000002</c:v>
                </c:pt>
                <c:pt idx="158">
                  <c:v>3.5999999999999997E-2</c:v>
                </c:pt>
                <c:pt idx="159">
                  <c:v>0.315</c:v>
                </c:pt>
                <c:pt idx="160">
                  <c:v>0.04</c:v>
                </c:pt>
                <c:pt idx="161">
                  <c:v>0.154</c:v>
                </c:pt>
                <c:pt idx="162">
                  <c:v>0.26</c:v>
                </c:pt>
                <c:pt idx="163">
                  <c:v>0.161</c:v>
                </c:pt>
                <c:pt idx="164">
                  <c:v>0.29499999999999998</c:v>
                </c:pt>
                <c:pt idx="165">
                  <c:v>0.32950000000000002</c:v>
                </c:pt>
                <c:pt idx="166">
                  <c:v>0.38550000000000001</c:v>
                </c:pt>
                <c:pt idx="167">
                  <c:v>0.33500000000000002</c:v>
                </c:pt>
                <c:pt idx="168">
                  <c:v>0.32</c:v>
                </c:pt>
                <c:pt idx="169">
                  <c:v>0.34300000000000003</c:v>
                </c:pt>
                <c:pt idx="170">
                  <c:v>0.17649999999999999</c:v>
                </c:pt>
                <c:pt idx="171">
                  <c:v>0.27500000000000002</c:v>
                </c:pt>
                <c:pt idx="172">
                  <c:v>0.28000000000000003</c:v>
                </c:pt>
                <c:pt idx="173">
                  <c:v>0.33200000000000002</c:v>
                </c:pt>
                <c:pt idx="174">
                  <c:v>0.18149999999999999</c:v>
                </c:pt>
                <c:pt idx="175">
                  <c:v>0.34899999999999998</c:v>
                </c:pt>
                <c:pt idx="176">
                  <c:v>0.16500000000000001</c:v>
                </c:pt>
                <c:pt idx="177">
                  <c:v>0.27800000000000002</c:v>
                </c:pt>
                <c:pt idx="178">
                  <c:v>0.26</c:v>
                </c:pt>
                <c:pt idx="179">
                  <c:v>0.36</c:v>
                </c:pt>
                <c:pt idx="180">
                  <c:v>0.33500000000000002</c:v>
                </c:pt>
                <c:pt idx="181">
                  <c:v>0.17749999999999999</c:v>
                </c:pt>
                <c:pt idx="182">
                  <c:v>0.20899999999999999</c:v>
                </c:pt>
                <c:pt idx="183">
                  <c:v>0.115</c:v>
                </c:pt>
                <c:pt idx="184">
                  <c:v>0.30499999999999999</c:v>
                </c:pt>
                <c:pt idx="185">
                  <c:v>0.63</c:v>
                </c:pt>
                <c:pt idx="186">
                  <c:v>0.32</c:v>
                </c:pt>
                <c:pt idx="187">
                  <c:v>0.40250000000000002</c:v>
                </c:pt>
                <c:pt idx="188">
                  <c:v>0.245</c:v>
                </c:pt>
                <c:pt idx="189">
                  <c:v>0.05</c:v>
                </c:pt>
                <c:pt idx="190">
                  <c:v>8.3500000000000005E-2</c:v>
                </c:pt>
                <c:pt idx="191">
                  <c:v>0.16400000000000001</c:v>
                </c:pt>
                <c:pt idx="192">
                  <c:v>0.2515</c:v>
                </c:pt>
                <c:pt idx="193">
                  <c:v>3.5000000000000003E-2</c:v>
                </c:pt>
                <c:pt idx="194">
                  <c:v>0.28699999999999998</c:v>
                </c:pt>
                <c:pt idx="195">
                  <c:v>0.2525</c:v>
                </c:pt>
                <c:pt idx="196">
                  <c:v>0.34549999999999997</c:v>
                </c:pt>
                <c:pt idx="197">
                  <c:v>0.375</c:v>
                </c:pt>
                <c:pt idx="198">
                  <c:v>0.36499999999999999</c:v>
                </c:pt>
                <c:pt idx="199">
                  <c:v>0.19500000000000001</c:v>
                </c:pt>
                <c:pt idx="200">
                  <c:v>0.06</c:v>
                </c:pt>
                <c:pt idx="201">
                  <c:v>0.1095</c:v>
                </c:pt>
                <c:pt idx="202">
                  <c:v>0.46250000000000002</c:v>
                </c:pt>
                <c:pt idx="203">
                  <c:v>0.17499999999999999</c:v>
                </c:pt>
                <c:pt idx="204">
                  <c:v>0.05</c:v>
                </c:pt>
                <c:pt idx="205">
                  <c:v>0.13900000000000001</c:v>
                </c:pt>
                <c:pt idx="206">
                  <c:v>0.45350000000000001</c:v>
                </c:pt>
                <c:pt idx="207">
                  <c:v>8.7499999999999994E-2</c:v>
                </c:pt>
                <c:pt idx="208">
                  <c:v>0.3745</c:v>
                </c:pt>
                <c:pt idx="209">
                  <c:v>0.17499999999999999</c:v>
                </c:pt>
                <c:pt idx="210">
                  <c:v>0.12</c:v>
                </c:pt>
                <c:pt idx="211">
                  <c:v>4.4999999999999998E-2</c:v>
                </c:pt>
                <c:pt idx="212">
                  <c:v>0.11849999999999999</c:v>
                </c:pt>
                <c:pt idx="213">
                  <c:v>0.105</c:v>
                </c:pt>
                <c:pt idx="214">
                  <c:v>0.22800000000000001</c:v>
                </c:pt>
                <c:pt idx="215">
                  <c:v>8.5999999999999993E-2</c:v>
                </c:pt>
                <c:pt idx="216">
                  <c:v>5.5E-2</c:v>
                </c:pt>
                <c:pt idx="217">
                  <c:v>0.03</c:v>
                </c:pt>
                <c:pt idx="218">
                  <c:v>0.17499999999999999</c:v>
                </c:pt>
                <c:pt idx="219">
                  <c:v>0.13500000000000001</c:v>
                </c:pt>
                <c:pt idx="220">
                  <c:v>0.38500000000000001</c:v>
                </c:pt>
                <c:pt idx="221">
                  <c:v>0.15</c:v>
                </c:pt>
                <c:pt idx="222">
                  <c:v>0.37</c:v>
                </c:pt>
                <c:pt idx="223">
                  <c:v>0.47349999999999998</c:v>
                </c:pt>
                <c:pt idx="224">
                  <c:v>0.49</c:v>
                </c:pt>
                <c:pt idx="225">
                  <c:v>0.13500000000000001</c:v>
                </c:pt>
                <c:pt idx="226">
                  <c:v>0.33900000000000002</c:v>
                </c:pt>
                <c:pt idx="227">
                  <c:v>6.4999999999999997E-3</c:v>
                </c:pt>
                <c:pt idx="228">
                  <c:v>0.28499999999999998</c:v>
                </c:pt>
                <c:pt idx="229">
                  <c:v>7.0000000000000007E-2</c:v>
                </c:pt>
                <c:pt idx="230">
                  <c:v>0.375</c:v>
                </c:pt>
                <c:pt idx="231">
                  <c:v>0.39850000000000002</c:v>
                </c:pt>
                <c:pt idx="232">
                  <c:v>0.2445</c:v>
                </c:pt>
                <c:pt idx="233">
                  <c:v>0.14599999999999999</c:v>
                </c:pt>
                <c:pt idx="234">
                  <c:v>0.35499999999999998</c:v>
                </c:pt>
                <c:pt idx="235">
                  <c:v>8.2000000000000003E-2</c:v>
                </c:pt>
                <c:pt idx="236">
                  <c:v>0.14499999999999999</c:v>
                </c:pt>
                <c:pt idx="237">
                  <c:v>0.27500000000000002</c:v>
                </c:pt>
                <c:pt idx="238">
                  <c:v>5.1999999999999998E-2</c:v>
                </c:pt>
                <c:pt idx="239">
                  <c:v>0.255</c:v>
                </c:pt>
                <c:pt idx="240">
                  <c:v>0.21</c:v>
                </c:pt>
                <c:pt idx="241">
                  <c:v>1.4999999999999999E-2</c:v>
                </c:pt>
                <c:pt idx="242">
                  <c:v>8.5000000000000006E-2</c:v>
                </c:pt>
                <c:pt idx="243">
                  <c:v>0.1525</c:v>
                </c:pt>
                <c:pt idx="244">
                  <c:v>8.3500000000000005E-2</c:v>
                </c:pt>
                <c:pt idx="245">
                  <c:v>7.9000000000000001E-2</c:v>
                </c:pt>
                <c:pt idx="246">
                  <c:v>0.24249999999999999</c:v>
                </c:pt>
                <c:pt idx="247">
                  <c:v>0.22800000000000001</c:v>
                </c:pt>
                <c:pt idx="248">
                  <c:v>6.5000000000000002E-2</c:v>
                </c:pt>
                <c:pt idx="249">
                  <c:v>0.185</c:v>
                </c:pt>
                <c:pt idx="250">
                  <c:v>0.31900000000000001</c:v>
                </c:pt>
                <c:pt idx="251">
                  <c:v>0.16</c:v>
                </c:pt>
                <c:pt idx="252">
                  <c:v>0.33500000000000002</c:v>
                </c:pt>
                <c:pt idx="253">
                  <c:v>0.42099999999999999</c:v>
                </c:pt>
                <c:pt idx="254">
                  <c:v>0.28999999999999998</c:v>
                </c:pt>
                <c:pt idx="255">
                  <c:v>0.30499999999999999</c:v>
                </c:pt>
                <c:pt idx="256">
                  <c:v>0.13750000000000001</c:v>
                </c:pt>
                <c:pt idx="257">
                  <c:v>0.2515</c:v>
                </c:pt>
                <c:pt idx="258">
                  <c:v>0.23499999999999999</c:v>
                </c:pt>
                <c:pt idx="259">
                  <c:v>0.64300000000000002</c:v>
                </c:pt>
                <c:pt idx="260">
                  <c:v>0.315</c:v>
                </c:pt>
                <c:pt idx="261">
                  <c:v>0.23599999999999999</c:v>
                </c:pt>
                <c:pt idx="262">
                  <c:v>0.3</c:v>
                </c:pt>
                <c:pt idx="263">
                  <c:v>0.3095</c:v>
                </c:pt>
                <c:pt idx="264">
                  <c:v>0.35599999999999998</c:v>
                </c:pt>
                <c:pt idx="265">
                  <c:v>0.16200000000000001</c:v>
                </c:pt>
                <c:pt idx="266">
                  <c:v>0.26500000000000001</c:v>
                </c:pt>
                <c:pt idx="267">
                  <c:v>0.16750000000000001</c:v>
                </c:pt>
                <c:pt idx="268">
                  <c:v>0.33500000000000002</c:v>
                </c:pt>
                <c:pt idx="269">
                  <c:v>0.22500000000000001</c:v>
                </c:pt>
                <c:pt idx="270">
                  <c:v>0.19</c:v>
                </c:pt>
                <c:pt idx="271">
                  <c:v>0.27500000000000002</c:v>
                </c:pt>
                <c:pt idx="272">
                  <c:v>0.25</c:v>
                </c:pt>
                <c:pt idx="273">
                  <c:v>0.22</c:v>
                </c:pt>
                <c:pt idx="274">
                  <c:v>0.17949999999999999</c:v>
                </c:pt>
                <c:pt idx="275">
                  <c:v>0.32550000000000001</c:v>
                </c:pt>
                <c:pt idx="276">
                  <c:v>0.40500000000000003</c:v>
                </c:pt>
                <c:pt idx="277">
                  <c:v>0.22700000000000001</c:v>
                </c:pt>
                <c:pt idx="278">
                  <c:v>0.185</c:v>
                </c:pt>
                <c:pt idx="279">
                  <c:v>0.24</c:v>
                </c:pt>
                <c:pt idx="280">
                  <c:v>0.03</c:v>
                </c:pt>
                <c:pt idx="281">
                  <c:v>0.184</c:v>
                </c:pt>
                <c:pt idx="282">
                  <c:v>0.115</c:v>
                </c:pt>
                <c:pt idx="283">
                  <c:v>5.2999999999999999E-2</c:v>
                </c:pt>
                <c:pt idx="284">
                  <c:v>0.20200000000000001</c:v>
                </c:pt>
                <c:pt idx="285">
                  <c:v>0.4395</c:v>
                </c:pt>
                <c:pt idx="286">
                  <c:v>0.14699999999999999</c:v>
                </c:pt>
                <c:pt idx="287">
                  <c:v>0.155</c:v>
                </c:pt>
                <c:pt idx="288">
                  <c:v>0.40100000000000002</c:v>
                </c:pt>
                <c:pt idx="289">
                  <c:v>0.33500000000000002</c:v>
                </c:pt>
                <c:pt idx="290">
                  <c:v>0.33900000000000002</c:v>
                </c:pt>
                <c:pt idx="291">
                  <c:v>0.66500000000000004</c:v>
                </c:pt>
                <c:pt idx="292">
                  <c:v>0.20549999999999999</c:v>
                </c:pt>
                <c:pt idx="293">
                  <c:v>0.26500000000000001</c:v>
                </c:pt>
                <c:pt idx="294">
                  <c:v>0.15</c:v>
                </c:pt>
                <c:pt idx="295">
                  <c:v>8.8999999999999996E-2</c:v>
                </c:pt>
                <c:pt idx="296">
                  <c:v>0.30399999999999999</c:v>
                </c:pt>
                <c:pt idx="297">
                  <c:v>0.30499999999999999</c:v>
                </c:pt>
                <c:pt idx="298">
                  <c:v>0.1195</c:v>
                </c:pt>
                <c:pt idx="299">
                  <c:v>0.33250000000000002</c:v>
                </c:pt>
                <c:pt idx="300">
                  <c:v>0.40300000000000002</c:v>
                </c:pt>
                <c:pt idx="301">
                  <c:v>0.27</c:v>
                </c:pt>
                <c:pt idx="302">
                  <c:v>0.23849999999999999</c:v>
                </c:pt>
                <c:pt idx="303">
                  <c:v>0.2155</c:v>
                </c:pt>
                <c:pt idx="304">
                  <c:v>0.53849999999999998</c:v>
                </c:pt>
                <c:pt idx="305">
                  <c:v>0.41949999999999998</c:v>
                </c:pt>
                <c:pt idx="306">
                  <c:v>0.32750000000000001</c:v>
                </c:pt>
                <c:pt idx="307">
                  <c:v>1.0500000000000001E-2</c:v>
                </c:pt>
                <c:pt idx="308">
                  <c:v>0.625</c:v>
                </c:pt>
                <c:pt idx="309">
                  <c:v>0.03</c:v>
                </c:pt>
                <c:pt idx="310">
                  <c:v>0.26</c:v>
                </c:pt>
                <c:pt idx="311">
                  <c:v>0.16500000000000001</c:v>
                </c:pt>
                <c:pt idx="312">
                  <c:v>0.14649999999999999</c:v>
                </c:pt>
                <c:pt idx="313">
                  <c:v>0.34</c:v>
                </c:pt>
                <c:pt idx="314">
                  <c:v>0.36849999999999999</c:v>
                </c:pt>
                <c:pt idx="315">
                  <c:v>0.11849999999999999</c:v>
                </c:pt>
                <c:pt idx="316">
                  <c:v>0.107</c:v>
                </c:pt>
                <c:pt idx="317">
                  <c:v>0.255</c:v>
                </c:pt>
                <c:pt idx="318">
                  <c:v>7.7499999999999999E-2</c:v>
                </c:pt>
                <c:pt idx="319">
                  <c:v>0.35499999999999998</c:v>
                </c:pt>
                <c:pt idx="320">
                  <c:v>0.115</c:v>
                </c:pt>
                <c:pt idx="321">
                  <c:v>0.13150000000000001</c:v>
                </c:pt>
                <c:pt idx="322">
                  <c:v>0.223</c:v>
                </c:pt>
                <c:pt idx="323">
                  <c:v>0.3</c:v>
                </c:pt>
                <c:pt idx="324">
                  <c:v>0.11</c:v>
                </c:pt>
                <c:pt idx="325">
                  <c:v>8.6999999999999994E-2</c:v>
                </c:pt>
                <c:pt idx="326">
                  <c:v>0.01</c:v>
                </c:pt>
                <c:pt idx="327">
                  <c:v>0.15049999999999999</c:v>
                </c:pt>
                <c:pt idx="328">
                  <c:v>0.14299999999999999</c:v>
                </c:pt>
                <c:pt idx="329">
                  <c:v>0.13550000000000001</c:v>
                </c:pt>
                <c:pt idx="330">
                  <c:v>0.11</c:v>
                </c:pt>
                <c:pt idx="331">
                  <c:v>8.5000000000000006E-2</c:v>
                </c:pt>
                <c:pt idx="332">
                  <c:v>0.36499999999999999</c:v>
                </c:pt>
                <c:pt idx="333">
                  <c:v>7.1999999999999995E-2</c:v>
                </c:pt>
                <c:pt idx="334">
                  <c:v>0.35349999999999998</c:v>
                </c:pt>
                <c:pt idx="335">
                  <c:v>0.22500000000000001</c:v>
                </c:pt>
                <c:pt idx="336">
                  <c:v>0.21299999999999999</c:v>
                </c:pt>
                <c:pt idx="337">
                  <c:v>0.14499999999999999</c:v>
                </c:pt>
                <c:pt idx="338">
                  <c:v>0.13500000000000001</c:v>
                </c:pt>
                <c:pt idx="339">
                  <c:v>0.129</c:v>
                </c:pt>
                <c:pt idx="340">
                  <c:v>0.27500000000000002</c:v>
                </c:pt>
                <c:pt idx="341">
                  <c:v>6.8000000000000005E-2</c:v>
                </c:pt>
                <c:pt idx="342">
                  <c:v>0.255</c:v>
                </c:pt>
                <c:pt idx="343">
                  <c:v>9.5000000000000001E-2</c:v>
                </c:pt>
                <c:pt idx="344">
                  <c:v>0.17199999999999999</c:v>
                </c:pt>
                <c:pt idx="345">
                  <c:v>0.16500000000000001</c:v>
                </c:pt>
                <c:pt idx="346">
                  <c:v>0.17699999999999999</c:v>
                </c:pt>
                <c:pt idx="347">
                  <c:v>0.24</c:v>
                </c:pt>
                <c:pt idx="348">
                  <c:v>0.156</c:v>
                </c:pt>
                <c:pt idx="349">
                  <c:v>0.06</c:v>
                </c:pt>
                <c:pt idx="350">
                  <c:v>7.6499999999999999E-2</c:v>
                </c:pt>
                <c:pt idx="351">
                  <c:v>0.125</c:v>
                </c:pt>
                <c:pt idx="352">
                  <c:v>2.5999999999999999E-2</c:v>
                </c:pt>
                <c:pt idx="353">
                  <c:v>0.4</c:v>
                </c:pt>
                <c:pt idx="354">
                  <c:v>0.4325</c:v>
                </c:pt>
                <c:pt idx="355">
                  <c:v>0.17549999999999999</c:v>
                </c:pt>
                <c:pt idx="356">
                  <c:v>0.245</c:v>
                </c:pt>
                <c:pt idx="357">
                  <c:v>0.44</c:v>
                </c:pt>
                <c:pt idx="358">
                  <c:v>0.40500000000000003</c:v>
                </c:pt>
                <c:pt idx="359">
                  <c:v>0.123</c:v>
                </c:pt>
                <c:pt idx="360">
                  <c:v>0.29499999999999998</c:v>
                </c:pt>
                <c:pt idx="361">
                  <c:v>0.14249999999999999</c:v>
                </c:pt>
                <c:pt idx="362">
                  <c:v>7.0000000000000007E-2</c:v>
                </c:pt>
                <c:pt idx="363">
                  <c:v>0.154</c:v>
                </c:pt>
                <c:pt idx="364">
                  <c:v>0.16</c:v>
                </c:pt>
                <c:pt idx="365">
                  <c:v>0.255</c:v>
                </c:pt>
                <c:pt idx="366">
                  <c:v>0.37</c:v>
                </c:pt>
                <c:pt idx="367">
                  <c:v>9.4999999999999998E-3</c:v>
                </c:pt>
                <c:pt idx="368">
                  <c:v>0.11749999999999999</c:v>
                </c:pt>
                <c:pt idx="369">
                  <c:v>0.2</c:v>
                </c:pt>
                <c:pt idx="370">
                  <c:v>0.48799999999999999</c:v>
                </c:pt>
                <c:pt idx="371">
                  <c:v>0.3</c:v>
                </c:pt>
                <c:pt idx="372">
                  <c:v>0.17499999999999999</c:v>
                </c:pt>
                <c:pt idx="373">
                  <c:v>7.2499999999999995E-2</c:v>
                </c:pt>
                <c:pt idx="374">
                  <c:v>0.49</c:v>
                </c:pt>
                <c:pt idx="375">
                  <c:v>7.0000000000000007E-2</c:v>
                </c:pt>
                <c:pt idx="376">
                  <c:v>0.23649999999999999</c:v>
                </c:pt>
                <c:pt idx="377">
                  <c:v>0.185</c:v>
                </c:pt>
                <c:pt idx="378">
                  <c:v>0.38450000000000001</c:v>
                </c:pt>
                <c:pt idx="379">
                  <c:v>0.26400000000000001</c:v>
                </c:pt>
                <c:pt idx="380">
                  <c:v>5.8000000000000003E-2</c:v>
                </c:pt>
                <c:pt idx="381">
                  <c:v>0.19500000000000001</c:v>
                </c:pt>
                <c:pt idx="382">
                  <c:v>0.2185</c:v>
                </c:pt>
                <c:pt idx="383">
                  <c:v>0.40849999999999997</c:v>
                </c:pt>
                <c:pt idx="384">
                  <c:v>7.2999999999999995E-2</c:v>
                </c:pt>
                <c:pt idx="385">
                  <c:v>0.13500000000000001</c:v>
                </c:pt>
                <c:pt idx="386">
                  <c:v>0.41499999999999998</c:v>
                </c:pt>
                <c:pt idx="387">
                  <c:v>0.16500000000000001</c:v>
                </c:pt>
                <c:pt idx="388">
                  <c:v>0.23499999999999999</c:v>
                </c:pt>
                <c:pt idx="389">
                  <c:v>0.1825</c:v>
                </c:pt>
                <c:pt idx="390">
                  <c:v>0.14000000000000001</c:v>
                </c:pt>
                <c:pt idx="391">
                  <c:v>0.36849999999999999</c:v>
                </c:pt>
                <c:pt idx="392">
                  <c:v>0.04</c:v>
                </c:pt>
                <c:pt idx="393">
                  <c:v>0.155</c:v>
                </c:pt>
                <c:pt idx="394">
                  <c:v>0.14399999999999999</c:v>
                </c:pt>
                <c:pt idx="395">
                  <c:v>3.9E-2</c:v>
                </c:pt>
                <c:pt idx="396">
                  <c:v>0.49</c:v>
                </c:pt>
                <c:pt idx="397">
                  <c:v>0.46500000000000002</c:v>
                </c:pt>
                <c:pt idx="398">
                  <c:v>0.127</c:v>
                </c:pt>
                <c:pt idx="399">
                  <c:v>0.27500000000000002</c:v>
                </c:pt>
                <c:pt idx="400">
                  <c:v>0.36499999999999999</c:v>
                </c:pt>
                <c:pt idx="401">
                  <c:v>0.13</c:v>
                </c:pt>
                <c:pt idx="402">
                  <c:v>7.0000000000000007E-2</c:v>
                </c:pt>
                <c:pt idx="403">
                  <c:v>0.14599999999999999</c:v>
                </c:pt>
                <c:pt idx="404">
                  <c:v>0.20799999999999999</c:v>
                </c:pt>
                <c:pt idx="405">
                  <c:v>6.4000000000000001E-2</c:v>
                </c:pt>
                <c:pt idx="406">
                  <c:v>5.9499999999999997E-2</c:v>
                </c:pt>
                <c:pt idx="407">
                  <c:v>0.13</c:v>
                </c:pt>
                <c:pt idx="408">
                  <c:v>0.34499999999999997</c:v>
                </c:pt>
                <c:pt idx="409">
                  <c:v>9.6000000000000002E-2</c:v>
                </c:pt>
                <c:pt idx="410">
                  <c:v>0.185</c:v>
                </c:pt>
                <c:pt idx="411">
                  <c:v>0.20499999999999999</c:v>
                </c:pt>
                <c:pt idx="412">
                  <c:v>0.42</c:v>
                </c:pt>
                <c:pt idx="413">
                  <c:v>0.14499999999999999</c:v>
                </c:pt>
                <c:pt idx="414">
                  <c:v>0.624</c:v>
                </c:pt>
                <c:pt idx="415">
                  <c:v>0.09</c:v>
                </c:pt>
                <c:pt idx="416">
                  <c:v>0.26300000000000001</c:v>
                </c:pt>
                <c:pt idx="417">
                  <c:v>0.41199999999999998</c:v>
                </c:pt>
                <c:pt idx="418">
                  <c:v>0.39500000000000002</c:v>
                </c:pt>
                <c:pt idx="419">
                  <c:v>0.35</c:v>
                </c:pt>
                <c:pt idx="420">
                  <c:v>0.185</c:v>
                </c:pt>
                <c:pt idx="421">
                  <c:v>8.5999999999999993E-2</c:v>
                </c:pt>
                <c:pt idx="422">
                  <c:v>0.45500000000000002</c:v>
                </c:pt>
                <c:pt idx="423">
                  <c:v>0.66</c:v>
                </c:pt>
                <c:pt idx="424">
                  <c:v>0.19</c:v>
                </c:pt>
                <c:pt idx="425">
                  <c:v>0.105</c:v>
                </c:pt>
                <c:pt idx="426">
                  <c:v>0.35</c:v>
                </c:pt>
                <c:pt idx="427">
                  <c:v>0.15</c:v>
                </c:pt>
                <c:pt idx="428">
                  <c:v>0.45</c:v>
                </c:pt>
                <c:pt idx="429">
                  <c:v>0.4425</c:v>
                </c:pt>
                <c:pt idx="430">
                  <c:v>0.29249999999999998</c:v>
                </c:pt>
                <c:pt idx="431">
                  <c:v>0.45350000000000001</c:v>
                </c:pt>
                <c:pt idx="432">
                  <c:v>0.08</c:v>
                </c:pt>
                <c:pt idx="433">
                  <c:v>0.16700000000000001</c:v>
                </c:pt>
                <c:pt idx="434">
                  <c:v>0.22</c:v>
                </c:pt>
                <c:pt idx="435">
                  <c:v>0.30499999999999999</c:v>
                </c:pt>
                <c:pt idx="436">
                  <c:v>0.32</c:v>
                </c:pt>
                <c:pt idx="437">
                  <c:v>0.32</c:v>
                </c:pt>
                <c:pt idx="438">
                  <c:v>0.26</c:v>
                </c:pt>
                <c:pt idx="439">
                  <c:v>0.5</c:v>
                </c:pt>
                <c:pt idx="440">
                  <c:v>0.498</c:v>
                </c:pt>
                <c:pt idx="441">
                  <c:v>9.8000000000000004E-2</c:v>
                </c:pt>
                <c:pt idx="442">
                  <c:v>0.27100000000000002</c:v>
                </c:pt>
                <c:pt idx="443">
                  <c:v>0.33500000000000002</c:v>
                </c:pt>
                <c:pt idx="444">
                  <c:v>0.52</c:v>
                </c:pt>
                <c:pt idx="445">
                  <c:v>7.9500000000000001E-2</c:v>
                </c:pt>
                <c:pt idx="446">
                  <c:v>0.26250000000000001</c:v>
                </c:pt>
                <c:pt idx="447">
                  <c:v>0.38800000000000001</c:v>
                </c:pt>
                <c:pt idx="448">
                  <c:v>0.33500000000000002</c:v>
                </c:pt>
                <c:pt idx="449">
                  <c:v>6.5000000000000002E-2</c:v>
                </c:pt>
                <c:pt idx="450">
                  <c:v>0.115</c:v>
                </c:pt>
                <c:pt idx="451">
                  <c:v>2.7E-2</c:v>
                </c:pt>
                <c:pt idx="452">
                  <c:v>0.29549999999999998</c:v>
                </c:pt>
                <c:pt idx="453">
                  <c:v>0.26500000000000001</c:v>
                </c:pt>
                <c:pt idx="454">
                  <c:v>0.23</c:v>
                </c:pt>
                <c:pt idx="455">
                  <c:v>0.55800000000000005</c:v>
                </c:pt>
                <c:pt idx="456">
                  <c:v>0.1105</c:v>
                </c:pt>
                <c:pt idx="457">
                  <c:v>0.17649999999999999</c:v>
                </c:pt>
                <c:pt idx="458">
                  <c:v>0.21</c:v>
                </c:pt>
                <c:pt idx="459">
                  <c:v>0.28899999999999998</c:v>
                </c:pt>
                <c:pt idx="460">
                  <c:v>0.47599999999999998</c:v>
                </c:pt>
                <c:pt idx="461">
                  <c:v>9.6500000000000002E-2</c:v>
                </c:pt>
                <c:pt idx="462">
                  <c:v>0.17</c:v>
                </c:pt>
                <c:pt idx="463">
                  <c:v>0.10349999999999999</c:v>
                </c:pt>
                <c:pt idx="464">
                  <c:v>0.19</c:v>
                </c:pt>
                <c:pt idx="465">
                  <c:v>0.20100000000000001</c:v>
                </c:pt>
                <c:pt idx="466">
                  <c:v>0.255</c:v>
                </c:pt>
                <c:pt idx="467">
                  <c:v>0.34</c:v>
                </c:pt>
                <c:pt idx="468">
                  <c:v>0.32750000000000001</c:v>
                </c:pt>
                <c:pt idx="469">
                  <c:v>0.14499999999999999</c:v>
                </c:pt>
                <c:pt idx="470">
                  <c:v>0.115</c:v>
                </c:pt>
                <c:pt idx="471">
                  <c:v>0.1135</c:v>
                </c:pt>
                <c:pt idx="472">
                  <c:v>8.5000000000000006E-2</c:v>
                </c:pt>
                <c:pt idx="473">
                  <c:v>0.1555</c:v>
                </c:pt>
                <c:pt idx="474">
                  <c:v>0.35499999999999998</c:v>
                </c:pt>
                <c:pt idx="475">
                  <c:v>0.26500000000000001</c:v>
                </c:pt>
                <c:pt idx="476">
                  <c:v>8.5000000000000006E-2</c:v>
                </c:pt>
                <c:pt idx="477">
                  <c:v>9.5000000000000001E-2</c:v>
                </c:pt>
                <c:pt idx="478">
                  <c:v>0.375</c:v>
                </c:pt>
                <c:pt idx="479">
                  <c:v>0.04</c:v>
                </c:pt>
                <c:pt idx="480">
                  <c:v>3.5000000000000003E-2</c:v>
                </c:pt>
                <c:pt idx="481">
                  <c:v>5.5E-2</c:v>
                </c:pt>
                <c:pt idx="482">
                  <c:v>0.17699999999999999</c:v>
                </c:pt>
                <c:pt idx="483">
                  <c:v>0.24</c:v>
                </c:pt>
                <c:pt idx="484">
                  <c:v>0.185</c:v>
                </c:pt>
                <c:pt idx="485">
                  <c:v>0.32300000000000001</c:v>
                </c:pt>
                <c:pt idx="486">
                  <c:v>0.24</c:v>
                </c:pt>
                <c:pt idx="487">
                  <c:v>6.3E-2</c:v>
                </c:pt>
                <c:pt idx="488">
                  <c:v>0.46</c:v>
                </c:pt>
                <c:pt idx="489">
                  <c:v>0.29499999999999998</c:v>
                </c:pt>
                <c:pt idx="490">
                  <c:v>0.35249999999999998</c:v>
                </c:pt>
                <c:pt idx="491">
                  <c:v>0.155</c:v>
                </c:pt>
                <c:pt idx="492">
                  <c:v>0.249</c:v>
                </c:pt>
                <c:pt idx="493">
                  <c:v>0.27</c:v>
                </c:pt>
                <c:pt idx="494">
                  <c:v>0.317</c:v>
                </c:pt>
                <c:pt idx="495">
                  <c:v>0.24</c:v>
                </c:pt>
                <c:pt idx="496">
                  <c:v>0.17</c:v>
                </c:pt>
                <c:pt idx="497">
                  <c:v>0.245</c:v>
                </c:pt>
                <c:pt idx="498">
                  <c:v>0.26500000000000001</c:v>
                </c:pt>
                <c:pt idx="499">
                  <c:v>0.495</c:v>
                </c:pt>
                <c:pt idx="500">
                  <c:v>0.35799999999999998</c:v>
                </c:pt>
                <c:pt idx="501">
                  <c:v>0.29649999999999999</c:v>
                </c:pt>
                <c:pt idx="502">
                  <c:v>0.21</c:v>
                </c:pt>
                <c:pt idx="503">
                  <c:v>0.10100000000000001</c:v>
                </c:pt>
                <c:pt idx="504">
                  <c:v>9.0999999999999998E-2</c:v>
                </c:pt>
                <c:pt idx="505">
                  <c:v>0.34499999999999997</c:v>
                </c:pt>
                <c:pt idx="506">
                  <c:v>9.2999999999999999E-2</c:v>
                </c:pt>
                <c:pt idx="507">
                  <c:v>0.36499999999999999</c:v>
                </c:pt>
                <c:pt idx="508">
                  <c:v>0.22500000000000001</c:v>
                </c:pt>
                <c:pt idx="509">
                  <c:v>0.04</c:v>
                </c:pt>
                <c:pt idx="510">
                  <c:v>0.23499999999999999</c:v>
                </c:pt>
                <c:pt idx="511">
                  <c:v>6.7500000000000004E-2</c:v>
                </c:pt>
                <c:pt idx="512">
                  <c:v>0.56000000000000005</c:v>
                </c:pt>
                <c:pt idx="513">
                  <c:v>0.14599999999999999</c:v>
                </c:pt>
                <c:pt idx="514">
                  <c:v>0.45</c:v>
                </c:pt>
                <c:pt idx="515">
                  <c:v>0.28999999999999998</c:v>
                </c:pt>
                <c:pt idx="516">
                  <c:v>0.15</c:v>
                </c:pt>
                <c:pt idx="517">
                  <c:v>0.1535</c:v>
                </c:pt>
                <c:pt idx="518">
                  <c:v>0.39250000000000002</c:v>
                </c:pt>
                <c:pt idx="519">
                  <c:v>0.28899999999999998</c:v>
                </c:pt>
                <c:pt idx="520">
                  <c:v>0.19</c:v>
                </c:pt>
                <c:pt idx="521">
                  <c:v>7.2499999999999995E-2</c:v>
                </c:pt>
                <c:pt idx="522">
                  <c:v>0.23799999999999999</c:v>
                </c:pt>
                <c:pt idx="523">
                  <c:v>0.28999999999999998</c:v>
                </c:pt>
                <c:pt idx="524">
                  <c:v>7.0000000000000007E-2</c:v>
                </c:pt>
                <c:pt idx="525">
                  <c:v>0.31850000000000001</c:v>
                </c:pt>
                <c:pt idx="526">
                  <c:v>0.16</c:v>
                </c:pt>
                <c:pt idx="527">
                  <c:v>0.27500000000000002</c:v>
                </c:pt>
                <c:pt idx="528">
                  <c:v>0.38500000000000001</c:v>
                </c:pt>
                <c:pt idx="529">
                  <c:v>0.15049999999999999</c:v>
                </c:pt>
                <c:pt idx="530">
                  <c:v>0.14000000000000001</c:v>
                </c:pt>
                <c:pt idx="531">
                  <c:v>0.1555</c:v>
                </c:pt>
                <c:pt idx="532">
                  <c:v>0.125</c:v>
                </c:pt>
                <c:pt idx="533">
                  <c:v>8.9999999999999993E-3</c:v>
                </c:pt>
                <c:pt idx="534">
                  <c:v>0.52</c:v>
                </c:pt>
                <c:pt idx="535">
                  <c:v>0.126</c:v>
                </c:pt>
                <c:pt idx="536">
                  <c:v>0.42</c:v>
                </c:pt>
                <c:pt idx="537">
                  <c:v>0.40500000000000003</c:v>
                </c:pt>
                <c:pt idx="538">
                  <c:v>0.24249999999999999</c:v>
                </c:pt>
                <c:pt idx="539">
                  <c:v>0.1</c:v>
                </c:pt>
                <c:pt idx="540">
                  <c:v>0.126</c:v>
                </c:pt>
                <c:pt idx="541">
                  <c:v>0.44</c:v>
                </c:pt>
                <c:pt idx="542">
                  <c:v>0.34499999999999997</c:v>
                </c:pt>
                <c:pt idx="543">
                  <c:v>4.4999999999999998E-2</c:v>
                </c:pt>
                <c:pt idx="544">
                  <c:v>0.13</c:v>
                </c:pt>
                <c:pt idx="545">
                  <c:v>0.42</c:v>
                </c:pt>
                <c:pt idx="546">
                  <c:v>0.14799999999999999</c:v>
                </c:pt>
                <c:pt idx="547">
                  <c:v>0.45500000000000002</c:v>
                </c:pt>
                <c:pt idx="548">
                  <c:v>5.5E-2</c:v>
                </c:pt>
                <c:pt idx="549">
                  <c:v>0.39</c:v>
                </c:pt>
                <c:pt idx="550">
                  <c:v>5.5E-2</c:v>
                </c:pt>
                <c:pt idx="551">
                  <c:v>0.19850000000000001</c:v>
                </c:pt>
                <c:pt idx="552">
                  <c:v>0.26500000000000001</c:v>
                </c:pt>
                <c:pt idx="553">
                  <c:v>5.5E-2</c:v>
                </c:pt>
                <c:pt idx="554">
                  <c:v>0.32250000000000001</c:v>
                </c:pt>
                <c:pt idx="555">
                  <c:v>1.4999999999999999E-2</c:v>
                </c:pt>
                <c:pt idx="556">
                  <c:v>0.33450000000000002</c:v>
                </c:pt>
                <c:pt idx="557">
                  <c:v>0.49399999999999999</c:v>
                </c:pt>
                <c:pt idx="558">
                  <c:v>0.23499999999999999</c:v>
                </c:pt>
                <c:pt idx="559">
                  <c:v>5.5E-2</c:v>
                </c:pt>
                <c:pt idx="560">
                  <c:v>8.3000000000000004E-2</c:v>
                </c:pt>
                <c:pt idx="561">
                  <c:v>4.4999999999999998E-2</c:v>
                </c:pt>
                <c:pt idx="562">
                  <c:v>0.05</c:v>
                </c:pt>
                <c:pt idx="563">
                  <c:v>0.41</c:v>
                </c:pt>
                <c:pt idx="564">
                  <c:v>0.37</c:v>
                </c:pt>
                <c:pt idx="565">
                  <c:v>0.186</c:v>
                </c:pt>
                <c:pt idx="566">
                  <c:v>0.28000000000000003</c:v>
                </c:pt>
                <c:pt idx="567">
                  <c:v>0.31</c:v>
                </c:pt>
                <c:pt idx="568">
                  <c:v>0.28000000000000003</c:v>
                </c:pt>
                <c:pt idx="569">
                  <c:v>0.189</c:v>
                </c:pt>
                <c:pt idx="570">
                  <c:v>0.18</c:v>
                </c:pt>
                <c:pt idx="571">
                  <c:v>0.3095</c:v>
                </c:pt>
                <c:pt idx="572">
                  <c:v>0.3135</c:v>
                </c:pt>
                <c:pt idx="573">
                  <c:v>0.39</c:v>
                </c:pt>
                <c:pt idx="574">
                  <c:v>7.4999999999999997E-2</c:v>
                </c:pt>
                <c:pt idx="575">
                  <c:v>0.185</c:v>
                </c:pt>
                <c:pt idx="576">
                  <c:v>0.113</c:v>
                </c:pt>
                <c:pt idx="577">
                  <c:v>0.434</c:v>
                </c:pt>
                <c:pt idx="578">
                  <c:v>0.19400000000000001</c:v>
                </c:pt>
                <c:pt idx="579">
                  <c:v>0.51500000000000001</c:v>
                </c:pt>
                <c:pt idx="580">
                  <c:v>0.23499999999999999</c:v>
                </c:pt>
                <c:pt idx="581">
                  <c:v>0.14499999999999999</c:v>
                </c:pt>
                <c:pt idx="582">
                  <c:v>4.4499999999999998E-2</c:v>
                </c:pt>
                <c:pt idx="583">
                  <c:v>7.3499999999999996E-2</c:v>
                </c:pt>
                <c:pt idx="584">
                  <c:v>0.28000000000000003</c:v>
                </c:pt>
                <c:pt idx="585">
                  <c:v>0.28999999999999998</c:v>
                </c:pt>
                <c:pt idx="586">
                  <c:v>0.52149999999999996</c:v>
                </c:pt>
                <c:pt idx="587">
                  <c:v>8.5500000000000007E-2</c:v>
                </c:pt>
                <c:pt idx="588">
                  <c:v>0.14000000000000001</c:v>
                </c:pt>
                <c:pt idx="589">
                  <c:v>0.39800000000000002</c:v>
                </c:pt>
                <c:pt idx="590">
                  <c:v>0.46200000000000002</c:v>
                </c:pt>
                <c:pt idx="591">
                  <c:v>0.27600000000000002</c:v>
                </c:pt>
                <c:pt idx="592">
                  <c:v>0.14000000000000001</c:v>
                </c:pt>
                <c:pt idx="593">
                  <c:v>0.32500000000000001</c:v>
                </c:pt>
                <c:pt idx="594">
                  <c:v>0.18</c:v>
                </c:pt>
                <c:pt idx="595">
                  <c:v>0.08</c:v>
                </c:pt>
                <c:pt idx="596">
                  <c:v>0.16500000000000001</c:v>
                </c:pt>
                <c:pt idx="597">
                  <c:v>6.3500000000000001E-2</c:v>
                </c:pt>
                <c:pt idx="598">
                  <c:v>0.33150000000000002</c:v>
                </c:pt>
                <c:pt idx="599">
                  <c:v>0.34499999999999997</c:v>
                </c:pt>
                <c:pt idx="600">
                  <c:v>0.23150000000000001</c:v>
                </c:pt>
                <c:pt idx="601">
                  <c:v>0.47099999999999997</c:v>
                </c:pt>
                <c:pt idx="602">
                  <c:v>0.21</c:v>
                </c:pt>
                <c:pt idx="603">
                  <c:v>0.19400000000000001</c:v>
                </c:pt>
                <c:pt idx="604">
                  <c:v>0.216</c:v>
                </c:pt>
                <c:pt idx="605">
                  <c:v>0.14399999999999999</c:v>
                </c:pt>
                <c:pt idx="606">
                  <c:v>8.3000000000000004E-2</c:v>
                </c:pt>
                <c:pt idx="607">
                  <c:v>0.14649999999999999</c:v>
                </c:pt>
                <c:pt idx="608">
                  <c:v>0.38500000000000001</c:v>
                </c:pt>
                <c:pt idx="609">
                  <c:v>0.27</c:v>
                </c:pt>
                <c:pt idx="610">
                  <c:v>0.22900000000000001</c:v>
                </c:pt>
                <c:pt idx="611">
                  <c:v>0.27500000000000002</c:v>
                </c:pt>
                <c:pt idx="612">
                  <c:v>0.03</c:v>
                </c:pt>
                <c:pt idx="613">
                  <c:v>0.31</c:v>
                </c:pt>
                <c:pt idx="614">
                  <c:v>0.13850000000000001</c:v>
                </c:pt>
                <c:pt idx="615">
                  <c:v>0.185</c:v>
                </c:pt>
                <c:pt idx="616">
                  <c:v>7.2499999999999995E-2</c:v>
                </c:pt>
                <c:pt idx="617">
                  <c:v>0.13350000000000001</c:v>
                </c:pt>
                <c:pt idx="618">
                  <c:v>7.0000000000000007E-2</c:v>
                </c:pt>
                <c:pt idx="619">
                  <c:v>0.11600000000000001</c:v>
                </c:pt>
                <c:pt idx="620">
                  <c:v>0.155</c:v>
                </c:pt>
                <c:pt idx="621">
                  <c:v>0.158</c:v>
                </c:pt>
                <c:pt idx="622">
                  <c:v>0.32500000000000001</c:v>
                </c:pt>
                <c:pt idx="623">
                  <c:v>0.11</c:v>
                </c:pt>
                <c:pt idx="624">
                  <c:v>0.315</c:v>
                </c:pt>
                <c:pt idx="625">
                  <c:v>0.30499999999999999</c:v>
                </c:pt>
                <c:pt idx="626">
                  <c:v>0.47499999999999998</c:v>
                </c:pt>
                <c:pt idx="627">
                  <c:v>0.35499999999999998</c:v>
                </c:pt>
                <c:pt idx="628">
                  <c:v>0.50149999999999995</c:v>
                </c:pt>
                <c:pt idx="629">
                  <c:v>8.2500000000000004E-2</c:v>
                </c:pt>
                <c:pt idx="630">
                  <c:v>0.08</c:v>
                </c:pt>
                <c:pt idx="631">
                  <c:v>1.7000000000000001E-2</c:v>
                </c:pt>
                <c:pt idx="632">
                  <c:v>0.1885</c:v>
                </c:pt>
                <c:pt idx="633">
                  <c:v>0.41499999999999998</c:v>
                </c:pt>
                <c:pt idx="634">
                  <c:v>0.36</c:v>
                </c:pt>
                <c:pt idx="635">
                  <c:v>0.15</c:v>
                </c:pt>
                <c:pt idx="636">
                  <c:v>0.1065</c:v>
                </c:pt>
                <c:pt idx="637">
                  <c:v>0.245</c:v>
                </c:pt>
                <c:pt idx="638">
                  <c:v>0.36499999999999999</c:v>
                </c:pt>
                <c:pt idx="639">
                  <c:v>0.1</c:v>
                </c:pt>
                <c:pt idx="640">
                  <c:v>0.28849999999999998</c:v>
                </c:pt>
                <c:pt idx="641">
                  <c:v>0.19500000000000001</c:v>
                </c:pt>
                <c:pt idx="642">
                  <c:v>0.375</c:v>
                </c:pt>
                <c:pt idx="643">
                  <c:v>4.4999999999999998E-2</c:v>
                </c:pt>
                <c:pt idx="644">
                  <c:v>0.123</c:v>
                </c:pt>
                <c:pt idx="645">
                  <c:v>0.28499999999999998</c:v>
                </c:pt>
                <c:pt idx="646">
                  <c:v>0.4</c:v>
                </c:pt>
                <c:pt idx="647">
                  <c:v>0.247</c:v>
                </c:pt>
                <c:pt idx="648">
                  <c:v>0.42499999999999999</c:v>
                </c:pt>
                <c:pt idx="649">
                  <c:v>0.26200000000000001</c:v>
                </c:pt>
                <c:pt idx="650">
                  <c:v>1.2999999999999999E-2</c:v>
                </c:pt>
                <c:pt idx="651">
                  <c:v>0.29499999999999998</c:v>
                </c:pt>
                <c:pt idx="652">
                  <c:v>0.112</c:v>
                </c:pt>
                <c:pt idx="653">
                  <c:v>0.13950000000000001</c:v>
                </c:pt>
                <c:pt idx="654">
                  <c:v>0.47499999999999998</c:v>
                </c:pt>
                <c:pt idx="655">
                  <c:v>0.45300000000000001</c:v>
                </c:pt>
                <c:pt idx="656">
                  <c:v>0.11700000000000001</c:v>
                </c:pt>
                <c:pt idx="657">
                  <c:v>0.4975</c:v>
                </c:pt>
                <c:pt idx="658">
                  <c:v>0.38150000000000001</c:v>
                </c:pt>
                <c:pt idx="659">
                  <c:v>0.67500000000000004</c:v>
                </c:pt>
                <c:pt idx="660">
                  <c:v>0.14649999999999999</c:v>
                </c:pt>
                <c:pt idx="661">
                  <c:v>0.23</c:v>
                </c:pt>
                <c:pt idx="662">
                  <c:v>0.19</c:v>
                </c:pt>
                <c:pt idx="663">
                  <c:v>0.1535</c:v>
                </c:pt>
                <c:pt idx="664">
                  <c:v>3.6999999999999998E-2</c:v>
                </c:pt>
                <c:pt idx="665">
                  <c:v>0.18</c:v>
                </c:pt>
                <c:pt idx="666">
                  <c:v>0.14499999999999999</c:v>
                </c:pt>
                <c:pt idx="667">
                  <c:v>0.23499999999999999</c:v>
                </c:pt>
                <c:pt idx="668">
                  <c:v>0.27</c:v>
                </c:pt>
                <c:pt idx="669">
                  <c:v>0.23799999999999999</c:v>
                </c:pt>
                <c:pt idx="670">
                  <c:v>0.03</c:v>
                </c:pt>
                <c:pt idx="671">
                  <c:v>0.105</c:v>
                </c:pt>
                <c:pt idx="672">
                  <c:v>9.5000000000000001E-2</c:v>
                </c:pt>
                <c:pt idx="673">
                  <c:v>0.27050000000000002</c:v>
                </c:pt>
                <c:pt idx="674">
                  <c:v>0.13</c:v>
                </c:pt>
                <c:pt idx="675">
                  <c:v>0.17499999999999999</c:v>
                </c:pt>
                <c:pt idx="676">
                  <c:v>0.15</c:v>
                </c:pt>
                <c:pt idx="677">
                  <c:v>0.37</c:v>
                </c:pt>
                <c:pt idx="678">
                  <c:v>0.22</c:v>
                </c:pt>
                <c:pt idx="679">
                  <c:v>0.12</c:v>
                </c:pt>
                <c:pt idx="680">
                  <c:v>0.3</c:v>
                </c:pt>
                <c:pt idx="681">
                  <c:v>0.40400000000000003</c:v>
                </c:pt>
                <c:pt idx="682">
                  <c:v>0.19550000000000001</c:v>
                </c:pt>
                <c:pt idx="683">
                  <c:v>0.13500000000000001</c:v>
                </c:pt>
                <c:pt idx="684">
                  <c:v>0.25</c:v>
                </c:pt>
                <c:pt idx="685">
                  <c:v>0.36</c:v>
                </c:pt>
                <c:pt idx="686">
                  <c:v>0.41599999999999998</c:v>
                </c:pt>
                <c:pt idx="687">
                  <c:v>0.19500000000000001</c:v>
                </c:pt>
                <c:pt idx="688">
                  <c:v>0.26900000000000002</c:v>
                </c:pt>
                <c:pt idx="689">
                  <c:v>6.5000000000000002E-2</c:v>
                </c:pt>
                <c:pt idx="690">
                  <c:v>0.125</c:v>
                </c:pt>
                <c:pt idx="691">
                  <c:v>0.12</c:v>
                </c:pt>
                <c:pt idx="692">
                  <c:v>0.26</c:v>
                </c:pt>
                <c:pt idx="693">
                  <c:v>8.3000000000000004E-2</c:v>
                </c:pt>
                <c:pt idx="694">
                  <c:v>0.17249999999999999</c:v>
                </c:pt>
                <c:pt idx="695">
                  <c:v>0.4375</c:v>
                </c:pt>
                <c:pt idx="696">
                  <c:v>0.19</c:v>
                </c:pt>
                <c:pt idx="697">
                  <c:v>0.01</c:v>
                </c:pt>
                <c:pt idx="698">
                  <c:v>0.23</c:v>
                </c:pt>
                <c:pt idx="699">
                  <c:v>0.30499999999999999</c:v>
                </c:pt>
                <c:pt idx="700">
                  <c:v>0.11899999999999999</c:v>
                </c:pt>
                <c:pt idx="701">
                  <c:v>0.26400000000000001</c:v>
                </c:pt>
                <c:pt idx="702">
                  <c:v>1.4999999999999999E-2</c:v>
                </c:pt>
                <c:pt idx="703">
                  <c:v>0.3085</c:v>
                </c:pt>
                <c:pt idx="704">
                  <c:v>6.9500000000000006E-2</c:v>
                </c:pt>
                <c:pt idx="705">
                  <c:v>0.21</c:v>
                </c:pt>
                <c:pt idx="706">
                  <c:v>7.0000000000000007E-2</c:v>
                </c:pt>
                <c:pt idx="707">
                  <c:v>0.30499999999999999</c:v>
                </c:pt>
                <c:pt idx="708">
                  <c:v>3.0499999999999999E-2</c:v>
                </c:pt>
                <c:pt idx="709">
                  <c:v>0.251</c:v>
                </c:pt>
                <c:pt idx="710">
                  <c:v>0.13</c:v>
                </c:pt>
                <c:pt idx="711">
                  <c:v>0.33500000000000002</c:v>
                </c:pt>
                <c:pt idx="712">
                  <c:v>0.28799999999999998</c:v>
                </c:pt>
                <c:pt idx="713">
                  <c:v>0.37</c:v>
                </c:pt>
                <c:pt idx="714">
                  <c:v>0.43099999999999999</c:v>
                </c:pt>
                <c:pt idx="715">
                  <c:v>0.10349999999999999</c:v>
                </c:pt>
                <c:pt idx="716">
                  <c:v>0.28000000000000003</c:v>
                </c:pt>
                <c:pt idx="717">
                  <c:v>0.13100000000000001</c:v>
                </c:pt>
                <c:pt idx="718">
                  <c:v>0.11</c:v>
                </c:pt>
                <c:pt idx="719">
                  <c:v>0.20499999999999999</c:v>
                </c:pt>
                <c:pt idx="720">
                  <c:v>0.185</c:v>
                </c:pt>
                <c:pt idx="721">
                  <c:v>0.32500000000000001</c:v>
                </c:pt>
                <c:pt idx="722">
                  <c:v>0.125</c:v>
                </c:pt>
                <c:pt idx="723">
                  <c:v>0.155</c:v>
                </c:pt>
                <c:pt idx="724">
                  <c:v>0.125</c:v>
                </c:pt>
                <c:pt idx="725">
                  <c:v>0.28999999999999998</c:v>
                </c:pt>
                <c:pt idx="726">
                  <c:v>0.13450000000000001</c:v>
                </c:pt>
                <c:pt idx="727">
                  <c:v>0.47099999999999997</c:v>
                </c:pt>
                <c:pt idx="728">
                  <c:v>0.246</c:v>
                </c:pt>
                <c:pt idx="729">
                  <c:v>5.8000000000000003E-2</c:v>
                </c:pt>
                <c:pt idx="730">
                  <c:v>0.14099999999999999</c:v>
                </c:pt>
                <c:pt idx="731">
                  <c:v>0.16800000000000001</c:v>
                </c:pt>
                <c:pt idx="732">
                  <c:v>0.34499999999999997</c:v>
                </c:pt>
                <c:pt idx="733">
                  <c:v>0.40500000000000003</c:v>
                </c:pt>
                <c:pt idx="734">
                  <c:v>0.55300000000000005</c:v>
                </c:pt>
                <c:pt idx="735">
                  <c:v>0.215</c:v>
                </c:pt>
                <c:pt idx="736">
                  <c:v>0.19400000000000001</c:v>
                </c:pt>
                <c:pt idx="737">
                  <c:v>0.192</c:v>
                </c:pt>
                <c:pt idx="738">
                  <c:v>0.21</c:v>
                </c:pt>
                <c:pt idx="739">
                  <c:v>0.01</c:v>
                </c:pt>
                <c:pt idx="740">
                  <c:v>0.24249999999999999</c:v>
                </c:pt>
                <c:pt idx="741">
                  <c:v>0.438</c:v>
                </c:pt>
                <c:pt idx="742">
                  <c:v>0.13200000000000001</c:v>
                </c:pt>
                <c:pt idx="743">
                  <c:v>0.54500000000000004</c:v>
                </c:pt>
                <c:pt idx="744">
                  <c:v>0.34300000000000003</c:v>
                </c:pt>
                <c:pt idx="745">
                  <c:v>0.04</c:v>
                </c:pt>
                <c:pt idx="746">
                  <c:v>2.7E-2</c:v>
                </c:pt>
                <c:pt idx="747">
                  <c:v>9.5000000000000001E-2</c:v>
                </c:pt>
                <c:pt idx="748">
                  <c:v>0.13400000000000001</c:v>
                </c:pt>
                <c:pt idx="749">
                  <c:v>0.35499999999999998</c:v>
                </c:pt>
                <c:pt idx="750">
                  <c:v>0.59650000000000003</c:v>
                </c:pt>
                <c:pt idx="751">
                  <c:v>1.95E-2</c:v>
                </c:pt>
                <c:pt idx="752">
                  <c:v>0.28599999999999998</c:v>
                </c:pt>
                <c:pt idx="753">
                  <c:v>0.37</c:v>
                </c:pt>
                <c:pt idx="754">
                  <c:v>7.4999999999999997E-2</c:v>
                </c:pt>
                <c:pt idx="755">
                  <c:v>0.12</c:v>
                </c:pt>
                <c:pt idx="756">
                  <c:v>0.6</c:v>
                </c:pt>
                <c:pt idx="757">
                  <c:v>0.23899999999999999</c:v>
                </c:pt>
                <c:pt idx="758">
                  <c:v>0.40100000000000002</c:v>
                </c:pt>
                <c:pt idx="759">
                  <c:v>9.7000000000000003E-2</c:v>
                </c:pt>
                <c:pt idx="760">
                  <c:v>0.15</c:v>
                </c:pt>
                <c:pt idx="761">
                  <c:v>0.39500000000000002</c:v>
                </c:pt>
                <c:pt idx="762">
                  <c:v>3.5999999999999997E-2</c:v>
                </c:pt>
                <c:pt idx="763">
                  <c:v>0.40600000000000003</c:v>
                </c:pt>
                <c:pt idx="764">
                  <c:v>0.4</c:v>
                </c:pt>
                <c:pt idx="765">
                  <c:v>7.0000000000000007E-2</c:v>
                </c:pt>
                <c:pt idx="766">
                  <c:v>0.09</c:v>
                </c:pt>
                <c:pt idx="767">
                  <c:v>0.20499999999999999</c:v>
                </c:pt>
                <c:pt idx="768">
                  <c:v>0.09</c:v>
                </c:pt>
                <c:pt idx="769">
                  <c:v>0.27600000000000002</c:v>
                </c:pt>
                <c:pt idx="770">
                  <c:v>0.31</c:v>
                </c:pt>
                <c:pt idx="771">
                  <c:v>0.42499999999999999</c:v>
                </c:pt>
                <c:pt idx="772">
                  <c:v>0.1</c:v>
                </c:pt>
                <c:pt idx="773">
                  <c:v>0.19500000000000001</c:v>
                </c:pt>
                <c:pt idx="774">
                  <c:v>0.125</c:v>
                </c:pt>
                <c:pt idx="775">
                  <c:v>0.27550000000000002</c:v>
                </c:pt>
                <c:pt idx="776">
                  <c:v>0.11749999999999999</c:v>
                </c:pt>
                <c:pt idx="777">
                  <c:v>0.20499999999999999</c:v>
                </c:pt>
                <c:pt idx="778">
                  <c:v>0.28000000000000003</c:v>
                </c:pt>
                <c:pt idx="779">
                  <c:v>0.152</c:v>
                </c:pt>
                <c:pt idx="780">
                  <c:v>0.27500000000000002</c:v>
                </c:pt>
                <c:pt idx="781">
                  <c:v>0.17199999999999999</c:v>
                </c:pt>
                <c:pt idx="782">
                  <c:v>0.28949999999999998</c:v>
                </c:pt>
                <c:pt idx="783">
                  <c:v>0.2485</c:v>
                </c:pt>
                <c:pt idx="784">
                  <c:v>0.42749999999999999</c:v>
                </c:pt>
                <c:pt idx="785">
                  <c:v>0.39</c:v>
                </c:pt>
                <c:pt idx="786">
                  <c:v>0.26</c:v>
                </c:pt>
                <c:pt idx="787">
                  <c:v>3.15E-2</c:v>
                </c:pt>
                <c:pt idx="788">
                  <c:v>0.47699999999999998</c:v>
                </c:pt>
                <c:pt idx="789">
                  <c:v>0.38600000000000001</c:v>
                </c:pt>
                <c:pt idx="790">
                  <c:v>0.36</c:v>
                </c:pt>
                <c:pt idx="791">
                  <c:v>0.1065</c:v>
                </c:pt>
                <c:pt idx="792">
                  <c:v>0.30499999999999999</c:v>
                </c:pt>
                <c:pt idx="793">
                  <c:v>0.13450000000000001</c:v>
                </c:pt>
                <c:pt idx="794">
                  <c:v>0.17499999999999999</c:v>
                </c:pt>
                <c:pt idx="795">
                  <c:v>2.1000000000000001E-2</c:v>
                </c:pt>
                <c:pt idx="796">
                  <c:v>0.24</c:v>
                </c:pt>
                <c:pt idx="797">
                  <c:v>0.26550000000000001</c:v>
                </c:pt>
                <c:pt idx="798">
                  <c:v>0.25</c:v>
                </c:pt>
                <c:pt idx="799">
                  <c:v>3.5000000000000003E-2</c:v>
                </c:pt>
                <c:pt idx="800">
                  <c:v>0.375</c:v>
                </c:pt>
                <c:pt idx="801">
                  <c:v>0.28949999999999998</c:v>
                </c:pt>
                <c:pt idx="802">
                  <c:v>0.26500000000000001</c:v>
                </c:pt>
                <c:pt idx="803">
                  <c:v>3.3500000000000002E-2</c:v>
                </c:pt>
                <c:pt idx="804">
                  <c:v>0.32</c:v>
                </c:pt>
                <c:pt idx="805">
                  <c:v>0.27500000000000002</c:v>
                </c:pt>
                <c:pt idx="806">
                  <c:v>0.3105</c:v>
                </c:pt>
                <c:pt idx="807">
                  <c:v>0.29499999999999998</c:v>
                </c:pt>
                <c:pt idx="808">
                  <c:v>0.41499999999999998</c:v>
                </c:pt>
                <c:pt idx="809">
                  <c:v>0.27</c:v>
                </c:pt>
                <c:pt idx="810">
                  <c:v>0.33500000000000002</c:v>
                </c:pt>
                <c:pt idx="811">
                  <c:v>4.2000000000000003E-2</c:v>
                </c:pt>
                <c:pt idx="812">
                  <c:v>0.25</c:v>
                </c:pt>
                <c:pt idx="813">
                  <c:v>7.4499999999999997E-2</c:v>
                </c:pt>
                <c:pt idx="814">
                  <c:v>0.3745</c:v>
                </c:pt>
                <c:pt idx="815">
                  <c:v>2.9000000000000001E-2</c:v>
                </c:pt>
                <c:pt idx="816">
                  <c:v>6.4500000000000002E-2</c:v>
                </c:pt>
                <c:pt idx="817">
                  <c:v>0.14499999999999999</c:v>
                </c:pt>
                <c:pt idx="818">
                  <c:v>0.105</c:v>
                </c:pt>
                <c:pt idx="819">
                  <c:v>5.8000000000000003E-2</c:v>
                </c:pt>
                <c:pt idx="820">
                  <c:v>0.19</c:v>
                </c:pt>
                <c:pt idx="821">
                  <c:v>0.17899999999999999</c:v>
                </c:pt>
                <c:pt idx="822">
                  <c:v>0.64200000000000002</c:v>
                </c:pt>
                <c:pt idx="823">
                  <c:v>0.13200000000000001</c:v>
                </c:pt>
                <c:pt idx="824">
                  <c:v>0.40550000000000003</c:v>
                </c:pt>
                <c:pt idx="825">
                  <c:v>0.25750000000000001</c:v>
                </c:pt>
                <c:pt idx="826">
                  <c:v>0.17499999999999999</c:v>
                </c:pt>
                <c:pt idx="827">
                  <c:v>0.47</c:v>
                </c:pt>
                <c:pt idx="828">
                  <c:v>0.121</c:v>
                </c:pt>
                <c:pt idx="829">
                  <c:v>0.1085</c:v>
                </c:pt>
                <c:pt idx="830">
                  <c:v>0.34499999999999997</c:v>
                </c:pt>
                <c:pt idx="831">
                  <c:v>0.22</c:v>
                </c:pt>
                <c:pt idx="832">
                  <c:v>0.49</c:v>
                </c:pt>
                <c:pt idx="833">
                  <c:v>0.33750000000000002</c:v>
                </c:pt>
                <c:pt idx="834">
                  <c:v>1.0999999999999999E-2</c:v>
                </c:pt>
                <c:pt idx="835">
                  <c:v>0.17699999999999999</c:v>
                </c:pt>
                <c:pt idx="836">
                  <c:v>0.16450000000000001</c:v>
                </c:pt>
                <c:pt idx="837">
                  <c:v>0.26150000000000001</c:v>
                </c:pt>
                <c:pt idx="838">
                  <c:v>5.8999999999999997E-2</c:v>
                </c:pt>
                <c:pt idx="839">
                  <c:v>0.48499999999999999</c:v>
                </c:pt>
                <c:pt idx="840">
                  <c:v>0.23499999999999999</c:v>
                </c:pt>
                <c:pt idx="841">
                  <c:v>6.5000000000000002E-2</c:v>
                </c:pt>
                <c:pt idx="842">
                  <c:v>0.17799999999999999</c:v>
                </c:pt>
                <c:pt idx="843">
                  <c:v>0.1</c:v>
                </c:pt>
                <c:pt idx="844">
                  <c:v>0.34499999999999997</c:v>
                </c:pt>
                <c:pt idx="845">
                  <c:v>0.38500000000000001</c:v>
                </c:pt>
                <c:pt idx="846">
                  <c:v>0.39650000000000002</c:v>
                </c:pt>
                <c:pt idx="847">
                  <c:v>0.31</c:v>
                </c:pt>
                <c:pt idx="848">
                  <c:v>0.26</c:v>
                </c:pt>
                <c:pt idx="849">
                  <c:v>0.34499999999999997</c:v>
                </c:pt>
                <c:pt idx="850">
                  <c:v>4.4999999999999998E-2</c:v>
                </c:pt>
                <c:pt idx="851">
                  <c:v>0.28999999999999998</c:v>
                </c:pt>
                <c:pt idx="852">
                  <c:v>0.15</c:v>
                </c:pt>
                <c:pt idx="853">
                  <c:v>0.26450000000000001</c:v>
                </c:pt>
                <c:pt idx="854">
                  <c:v>0.29499999999999998</c:v>
                </c:pt>
                <c:pt idx="855">
                  <c:v>0.249</c:v>
                </c:pt>
                <c:pt idx="856">
                  <c:v>0.185</c:v>
                </c:pt>
                <c:pt idx="857">
                  <c:v>0.23499999999999999</c:v>
                </c:pt>
                <c:pt idx="858">
                  <c:v>0.42</c:v>
                </c:pt>
                <c:pt idx="859">
                  <c:v>2.5999999999999999E-2</c:v>
                </c:pt>
                <c:pt idx="860">
                  <c:v>0.23499999999999999</c:v>
                </c:pt>
                <c:pt idx="861">
                  <c:v>0.44</c:v>
                </c:pt>
                <c:pt idx="862">
                  <c:v>0.255</c:v>
                </c:pt>
                <c:pt idx="863">
                  <c:v>0.17349999999999999</c:v>
                </c:pt>
                <c:pt idx="864">
                  <c:v>0.16950000000000001</c:v>
                </c:pt>
                <c:pt idx="865">
                  <c:v>0.11700000000000001</c:v>
                </c:pt>
                <c:pt idx="866">
                  <c:v>0.2</c:v>
                </c:pt>
                <c:pt idx="867">
                  <c:v>0.11</c:v>
                </c:pt>
                <c:pt idx="868">
                  <c:v>0.39100000000000001</c:v>
                </c:pt>
                <c:pt idx="869">
                  <c:v>0.14849999999999999</c:v>
                </c:pt>
                <c:pt idx="870">
                  <c:v>5.5E-2</c:v>
                </c:pt>
                <c:pt idx="871">
                  <c:v>0.11</c:v>
                </c:pt>
                <c:pt idx="872">
                  <c:v>0.4</c:v>
                </c:pt>
                <c:pt idx="873">
                  <c:v>9.0999999999999998E-2</c:v>
                </c:pt>
                <c:pt idx="874">
                  <c:v>0.1045</c:v>
                </c:pt>
                <c:pt idx="875">
                  <c:v>0.1835</c:v>
                </c:pt>
                <c:pt idx="876">
                  <c:v>0.26700000000000002</c:v>
                </c:pt>
                <c:pt idx="877">
                  <c:v>0.31</c:v>
                </c:pt>
                <c:pt idx="878">
                  <c:v>0.14000000000000001</c:v>
                </c:pt>
                <c:pt idx="879">
                  <c:v>0.28000000000000003</c:v>
                </c:pt>
                <c:pt idx="880">
                  <c:v>0.23499999999999999</c:v>
                </c:pt>
                <c:pt idx="881">
                  <c:v>0.25</c:v>
                </c:pt>
                <c:pt idx="882">
                  <c:v>0.01</c:v>
                </c:pt>
                <c:pt idx="883">
                  <c:v>0.255</c:v>
                </c:pt>
                <c:pt idx="884">
                  <c:v>0.17499999999999999</c:v>
                </c:pt>
                <c:pt idx="885">
                  <c:v>0.36499999999999999</c:v>
                </c:pt>
                <c:pt idx="886">
                  <c:v>0.33</c:v>
                </c:pt>
                <c:pt idx="887">
                  <c:v>0.19550000000000001</c:v>
                </c:pt>
                <c:pt idx="888">
                  <c:v>0.11</c:v>
                </c:pt>
                <c:pt idx="889">
                  <c:v>2.1499999999999998E-2</c:v>
                </c:pt>
                <c:pt idx="890">
                  <c:v>0.185</c:v>
                </c:pt>
                <c:pt idx="891">
                  <c:v>0.2</c:v>
                </c:pt>
                <c:pt idx="892">
                  <c:v>0.14199999999999999</c:v>
                </c:pt>
                <c:pt idx="893">
                  <c:v>2.2499999999999999E-2</c:v>
                </c:pt>
                <c:pt idx="894">
                  <c:v>0.48</c:v>
                </c:pt>
                <c:pt idx="895">
                  <c:v>0.16</c:v>
                </c:pt>
                <c:pt idx="896">
                  <c:v>0.17199999999999999</c:v>
                </c:pt>
                <c:pt idx="897">
                  <c:v>0.46</c:v>
                </c:pt>
                <c:pt idx="898">
                  <c:v>0.185</c:v>
                </c:pt>
                <c:pt idx="899">
                  <c:v>0.41349999999999998</c:v>
                </c:pt>
                <c:pt idx="900">
                  <c:v>0.13500000000000001</c:v>
                </c:pt>
                <c:pt idx="901">
                  <c:v>0.56999999999999995</c:v>
                </c:pt>
                <c:pt idx="902">
                  <c:v>0.3</c:v>
                </c:pt>
                <c:pt idx="903">
                  <c:v>0.112</c:v>
                </c:pt>
                <c:pt idx="904">
                  <c:v>0.28699999999999998</c:v>
                </c:pt>
                <c:pt idx="905">
                  <c:v>0.22</c:v>
                </c:pt>
                <c:pt idx="906">
                  <c:v>0.27400000000000002</c:v>
                </c:pt>
                <c:pt idx="907">
                  <c:v>0.05</c:v>
                </c:pt>
                <c:pt idx="908">
                  <c:v>0.317</c:v>
                </c:pt>
                <c:pt idx="909">
                  <c:v>7.0000000000000007E-2</c:v>
                </c:pt>
                <c:pt idx="910">
                  <c:v>0.35499999999999998</c:v>
                </c:pt>
                <c:pt idx="911">
                  <c:v>0.40500000000000003</c:v>
                </c:pt>
                <c:pt idx="912">
                  <c:v>0.53149999999999997</c:v>
                </c:pt>
                <c:pt idx="913">
                  <c:v>8.9999999999999993E-3</c:v>
                </c:pt>
                <c:pt idx="914">
                  <c:v>0.35499999999999998</c:v>
                </c:pt>
                <c:pt idx="915">
                  <c:v>0.11</c:v>
                </c:pt>
                <c:pt idx="916">
                  <c:v>0.13350000000000001</c:v>
                </c:pt>
                <c:pt idx="917">
                  <c:v>0.22</c:v>
                </c:pt>
                <c:pt idx="918">
                  <c:v>0.1525</c:v>
                </c:pt>
                <c:pt idx="919">
                  <c:v>0.20499999999999999</c:v>
                </c:pt>
                <c:pt idx="920">
                  <c:v>0.23499999999999999</c:v>
                </c:pt>
                <c:pt idx="921">
                  <c:v>0.47</c:v>
                </c:pt>
                <c:pt idx="922">
                  <c:v>0.25</c:v>
                </c:pt>
                <c:pt idx="923">
                  <c:v>0.36</c:v>
                </c:pt>
                <c:pt idx="924">
                  <c:v>0.24</c:v>
                </c:pt>
                <c:pt idx="925">
                  <c:v>0.23599999999999999</c:v>
                </c:pt>
                <c:pt idx="926">
                  <c:v>0.20200000000000001</c:v>
                </c:pt>
                <c:pt idx="927">
                  <c:v>0.12</c:v>
                </c:pt>
                <c:pt idx="928">
                  <c:v>0.254</c:v>
                </c:pt>
                <c:pt idx="929">
                  <c:v>0.125</c:v>
                </c:pt>
                <c:pt idx="930">
                  <c:v>0.32</c:v>
                </c:pt>
                <c:pt idx="931">
                  <c:v>0.29499999999999998</c:v>
                </c:pt>
                <c:pt idx="932">
                  <c:v>0.38800000000000001</c:v>
                </c:pt>
                <c:pt idx="933">
                  <c:v>0.32500000000000001</c:v>
                </c:pt>
                <c:pt idx="934">
                  <c:v>3.5000000000000003E-2</c:v>
                </c:pt>
                <c:pt idx="935">
                  <c:v>2.5000000000000001E-2</c:v>
                </c:pt>
                <c:pt idx="936">
                  <c:v>0.2215</c:v>
                </c:pt>
                <c:pt idx="937">
                  <c:v>0.126</c:v>
                </c:pt>
                <c:pt idx="938">
                  <c:v>0.1535</c:v>
                </c:pt>
                <c:pt idx="939">
                  <c:v>0.08</c:v>
                </c:pt>
                <c:pt idx="940">
                  <c:v>0.31</c:v>
                </c:pt>
                <c:pt idx="941">
                  <c:v>0.13500000000000001</c:v>
                </c:pt>
                <c:pt idx="942">
                  <c:v>0.24399999999999999</c:v>
                </c:pt>
                <c:pt idx="943">
                  <c:v>0.19450000000000001</c:v>
                </c:pt>
                <c:pt idx="944">
                  <c:v>0.16</c:v>
                </c:pt>
                <c:pt idx="945">
                  <c:v>0.26850000000000002</c:v>
                </c:pt>
                <c:pt idx="946">
                  <c:v>0.60499999999999998</c:v>
                </c:pt>
                <c:pt idx="947">
                  <c:v>0.57999999999999996</c:v>
                </c:pt>
                <c:pt idx="948">
                  <c:v>0.22500000000000001</c:v>
                </c:pt>
                <c:pt idx="949">
                  <c:v>0.215</c:v>
                </c:pt>
                <c:pt idx="950">
                  <c:v>0.115</c:v>
                </c:pt>
                <c:pt idx="951">
                  <c:v>0.34499999999999997</c:v>
                </c:pt>
                <c:pt idx="952">
                  <c:v>0.30499999999999999</c:v>
                </c:pt>
                <c:pt idx="953">
                  <c:v>0.32050000000000001</c:v>
                </c:pt>
                <c:pt idx="954">
                  <c:v>0.33150000000000002</c:v>
                </c:pt>
                <c:pt idx="955">
                  <c:v>0.14000000000000001</c:v>
                </c:pt>
                <c:pt idx="956">
                  <c:v>7.6499999999999999E-2</c:v>
                </c:pt>
                <c:pt idx="957">
                  <c:v>8.1000000000000003E-2</c:v>
                </c:pt>
                <c:pt idx="958">
                  <c:v>0.245</c:v>
                </c:pt>
                <c:pt idx="959">
                  <c:v>0.39</c:v>
                </c:pt>
                <c:pt idx="960">
                  <c:v>0.36</c:v>
                </c:pt>
                <c:pt idx="961">
                  <c:v>0.20499999999999999</c:v>
                </c:pt>
                <c:pt idx="962">
                  <c:v>0.18</c:v>
                </c:pt>
                <c:pt idx="963">
                  <c:v>0.32</c:v>
                </c:pt>
                <c:pt idx="964">
                  <c:v>0.223</c:v>
                </c:pt>
                <c:pt idx="965">
                  <c:v>0.36499999999999999</c:v>
                </c:pt>
                <c:pt idx="966">
                  <c:v>0.255</c:v>
                </c:pt>
                <c:pt idx="967">
                  <c:v>0.32</c:v>
                </c:pt>
                <c:pt idx="968">
                  <c:v>8.5000000000000006E-2</c:v>
                </c:pt>
                <c:pt idx="969">
                  <c:v>0.29499999999999998</c:v>
                </c:pt>
                <c:pt idx="970">
                  <c:v>0.25</c:v>
                </c:pt>
                <c:pt idx="971">
                  <c:v>0.43</c:v>
                </c:pt>
                <c:pt idx="972">
                  <c:v>0.109</c:v>
                </c:pt>
                <c:pt idx="973">
                  <c:v>0.4</c:v>
                </c:pt>
                <c:pt idx="974">
                  <c:v>6.0499999999999998E-2</c:v>
                </c:pt>
                <c:pt idx="975">
                  <c:v>0.3735</c:v>
                </c:pt>
                <c:pt idx="976">
                  <c:v>0.35449999999999998</c:v>
                </c:pt>
                <c:pt idx="977">
                  <c:v>0.125</c:v>
                </c:pt>
                <c:pt idx="978">
                  <c:v>0.43</c:v>
                </c:pt>
                <c:pt idx="979">
                  <c:v>3.85E-2</c:v>
                </c:pt>
                <c:pt idx="980">
                  <c:v>0.42499999999999999</c:v>
                </c:pt>
                <c:pt idx="981">
                  <c:v>0.27150000000000002</c:v>
                </c:pt>
                <c:pt idx="982">
                  <c:v>0.36</c:v>
                </c:pt>
                <c:pt idx="983">
                  <c:v>0.35499999999999998</c:v>
                </c:pt>
                <c:pt idx="984">
                  <c:v>0.34</c:v>
                </c:pt>
                <c:pt idx="985">
                  <c:v>0.28699999999999998</c:v>
                </c:pt>
                <c:pt idx="986">
                  <c:v>0.255</c:v>
                </c:pt>
                <c:pt idx="987">
                  <c:v>0.32100000000000001</c:v>
                </c:pt>
                <c:pt idx="988">
                  <c:v>0.22</c:v>
                </c:pt>
                <c:pt idx="989">
                  <c:v>0.17499999999999999</c:v>
                </c:pt>
                <c:pt idx="990">
                  <c:v>0.33</c:v>
                </c:pt>
                <c:pt idx="991">
                  <c:v>0.14000000000000001</c:v>
                </c:pt>
                <c:pt idx="992">
                  <c:v>0.03</c:v>
                </c:pt>
                <c:pt idx="993">
                  <c:v>0.19800000000000001</c:v>
                </c:pt>
                <c:pt idx="994">
                  <c:v>0.26950000000000002</c:v>
                </c:pt>
                <c:pt idx="995">
                  <c:v>0.255</c:v>
                </c:pt>
                <c:pt idx="996">
                  <c:v>0.30599999999999999</c:v>
                </c:pt>
                <c:pt idx="997">
                  <c:v>0.32500000000000001</c:v>
                </c:pt>
                <c:pt idx="998">
                  <c:v>0.28749999999999998</c:v>
                </c:pt>
                <c:pt idx="999">
                  <c:v>0.315</c:v>
                </c:pt>
              </c:numCache>
            </c:numRef>
          </c:yVal>
          <c:smooth val="0"/>
          <c:extLst>
            <c:ext xmlns:c16="http://schemas.microsoft.com/office/drawing/2014/chart" uri="{C3380CC4-5D6E-409C-BE32-E72D297353CC}">
              <c16:uniqueId val="{00000000-F664-4B05-B9FB-8984E4BCD97C}"/>
            </c:ext>
          </c:extLst>
        </c:ser>
        <c:dLbls>
          <c:showLegendKey val="0"/>
          <c:showVal val="0"/>
          <c:showCatName val="0"/>
          <c:showSerName val="0"/>
          <c:showPercent val="0"/>
          <c:showBubbleSize val="0"/>
        </c:dLbls>
        <c:axId val="2073403152"/>
        <c:axId val="2073411056"/>
      </c:scatterChart>
      <c:valAx>
        <c:axId val="207340315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US"/>
                  <a:t>Shucked Weight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2073411056"/>
        <c:crosses val="autoZero"/>
        <c:crossBetween val="midCat"/>
      </c:valAx>
      <c:valAx>
        <c:axId val="2073411056"/>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r>
                  <a:rPr lang="en-US"/>
                  <a:t>Shell Weight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2073403152"/>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Distribution of Whole Weight by Gender</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Distribution of Whole Weight by Gender</a:t>
          </a:r>
        </a:p>
      </cx:txPr>
    </cx:title>
    <cx:plotArea>
      <cx:plotAreaRegion>
        <cx:series layoutId="boxWhisker" uniqueId="{361BB83E-6765-455A-92F4-955B3EC1566D}">
          <cx:tx>
            <cx:txData>
              <cx:f>_xlchart.v1.1</cx:f>
              <cx:v>Whole_weight</cx:v>
            </cx:txData>
          </cx:tx>
          <cx:dataId val="0"/>
          <cx:layoutPr>
            <cx:visibility meanLine="0" meanMarker="1" nonoutliers="0" outliers="1"/>
            <cx:statistics quartileMethod="exclusive"/>
          </cx:layoutPr>
        </cx:series>
      </cx:plotAreaRegion>
      <cx:axis id="0">
        <cx:catScaling gapWidth="1.5"/>
        <cx:title>
          <cx:tx>
            <cx:txData>
              <cx:v>Gender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Gender</a:t>
              </a:r>
            </a:p>
          </cx:txPr>
        </cx:title>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75000"/>
                  <a:lumOff val="25000"/>
                </a:sysClr>
              </a:solidFill>
              <a:latin typeface="Calibri" panose="020F0502020204030204"/>
            </a:endParaRPr>
          </a:p>
        </cx:txPr>
      </cx:axis>
      <cx:axis id="1">
        <cx:valScaling/>
        <cx:title>
          <cx:tx>
            <cx:txData>
              <cx:v>Whole Weight</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Whole Weight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Distrubution of Diameter by Gender</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Distrubution of Diameter by Gender</a:t>
          </a:r>
        </a:p>
      </cx:txPr>
    </cx:title>
    <cx:plotArea>
      <cx:plotAreaRegion>
        <cx:series layoutId="boxWhisker" uniqueId="{5181D14A-D322-4A19-B4B6-14BFD96217D6}">
          <cx:tx>
            <cx:txData>
              <cx:f>_xlchart.v1.4</cx:f>
              <cx:v>Diameter</cx:v>
            </cx:txData>
          </cx:tx>
          <cx:dataId val="0"/>
          <cx:layoutPr>
            <cx:visibility meanLine="0" meanMarker="1" nonoutliers="0" outliers="1"/>
            <cx:statistics quartileMethod="exclusive"/>
          </cx:layoutPr>
        </cx:series>
      </cx:plotAreaRegion>
      <cx:axis id="0">
        <cx:catScaling gapWidth="1.5"/>
        <cx:title>
          <cx:tx>
            <cx:txData>
              <cx:v>Gender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Gender</a:t>
              </a:r>
            </a:p>
          </cx:txPr>
        </cx:title>
        <cx:tickLabels/>
      </cx:axis>
      <cx:axis id="1">
        <cx:valScaling/>
        <cx:title>
          <cx:tx>
            <cx:txData>
              <cx:v>Diameter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Diameter</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22</xdr:col>
      <xdr:colOff>47624</xdr:colOff>
      <xdr:row>1</xdr:row>
      <xdr:rowOff>47625</xdr:rowOff>
    </xdr:from>
    <xdr:to>
      <xdr:col>26</xdr:col>
      <xdr:colOff>209549</xdr:colOff>
      <xdr:row>17</xdr:row>
      <xdr:rowOff>76200</xdr:rowOff>
    </xdr:to>
    <mc:AlternateContent xmlns:mc="http://schemas.openxmlformats.org/markup-compatibility/2006" xmlns:sle15="http://schemas.microsoft.com/office/drawing/2012/slicer">
      <mc:Choice Requires="sle15">
        <xdr:graphicFrame macro="">
          <xdr:nvGraphicFramePr>
            <xdr:cNvPr id="6" name="Categories">
              <a:extLst>
                <a:ext uri="{FF2B5EF4-FFF2-40B4-BE49-F238E27FC236}">
                  <a16:creationId xmlns:a16="http://schemas.microsoft.com/office/drawing/2014/main" id="{773CD2A7-1750-4541-A87C-BEAE94DF27C8}"/>
                </a:ext>
              </a:extLst>
            </xdr:cNvPr>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
        <xdr:sp macro="" textlink="">
          <xdr:nvSpPr>
            <xdr:cNvPr id="0" name=""/>
            <xdr:cNvSpPr>
              <a:spLocks noTextEdit="1"/>
            </xdr:cNvSpPr>
          </xdr:nvSpPr>
          <xdr:spPr>
            <a:xfrm>
              <a:off x="17926049" y="238125"/>
              <a:ext cx="2676525" cy="3076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154757</xdr:colOff>
      <xdr:row>8</xdr:row>
      <xdr:rowOff>76676</xdr:rowOff>
    </xdr:from>
    <xdr:to>
      <xdr:col>7</xdr:col>
      <xdr:colOff>945332</xdr:colOff>
      <xdr:row>27</xdr:row>
      <xdr:rowOff>114776</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61C5A60-91C7-46CC-B0E4-02D774FA35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4757" y="1705451"/>
              <a:ext cx="731520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66674</xdr:colOff>
      <xdr:row>8</xdr:row>
      <xdr:rowOff>95250</xdr:rowOff>
    </xdr:from>
    <xdr:to>
      <xdr:col>21</xdr:col>
      <xdr:colOff>66674</xdr:colOff>
      <xdr:row>27</xdr:row>
      <xdr:rowOff>133350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F494746-9341-4231-8E01-4BBDF380FA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15299" y="1724025"/>
              <a:ext cx="7315200" cy="3657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85725</xdr:colOff>
      <xdr:row>28</xdr:row>
      <xdr:rowOff>123825</xdr:rowOff>
    </xdr:from>
    <xdr:to>
      <xdr:col>21</xdr:col>
      <xdr:colOff>85725</xdr:colOff>
      <xdr:row>47</xdr:row>
      <xdr:rowOff>161925</xdr:rowOff>
    </xdr:to>
    <xdr:graphicFrame macro="">
      <xdr:nvGraphicFramePr>
        <xdr:cNvPr id="7" name="Chart 6">
          <a:extLst>
            <a:ext uri="{FF2B5EF4-FFF2-40B4-BE49-F238E27FC236}">
              <a16:creationId xmlns:a16="http://schemas.microsoft.com/office/drawing/2014/main" id="{348071C3-27D1-4CFA-9616-B7BFFC039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161925</xdr:colOff>
      <xdr:row>28</xdr:row>
      <xdr:rowOff>104775</xdr:rowOff>
    </xdr:from>
    <xdr:to>
      <xdr:col>7</xdr:col>
      <xdr:colOff>952500</xdr:colOff>
      <xdr:row>47</xdr:row>
      <xdr:rowOff>142875</xdr:rowOff>
    </xdr:to>
    <xdr:graphicFrame macro="">
      <xdr:nvGraphicFramePr>
        <xdr:cNvPr id="8" name="Chart 7">
          <a:extLst>
            <a:ext uri="{FF2B5EF4-FFF2-40B4-BE49-F238E27FC236}">
              <a16:creationId xmlns:a16="http://schemas.microsoft.com/office/drawing/2014/main" id="{954A6A4A-3214-4784-AD1C-4BCD39AB9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mberly Dieu" refreshedDate="44757.860691087961" createdVersion="7" refreshedVersion="7" minRefreshableVersion="3" recordCount="1000" xr:uid="{00000000-000A-0000-FFFF-FFFF06000000}">
  <cacheSource type="worksheet">
    <worksheetSource name="Table111"/>
  </cacheSource>
  <cacheFields count="17">
    <cacheField name="Abalone_id" numFmtId="0">
      <sharedItems containsSemiMixedTypes="0" containsString="0" containsNumber="1" containsInteger="1" minValue="15" maxValue="4164"/>
    </cacheField>
    <cacheField name="Gender" numFmtId="0">
      <sharedItems/>
    </cacheField>
    <cacheField name="Length" numFmtId="0">
      <sharedItems containsSemiMixedTypes="0" containsString="0" containsNumber="1" minValue="0.16500000000000001" maxValue="0.77"/>
    </cacheField>
    <cacheField name="Diameter" numFmtId="0">
      <sharedItems containsSemiMixedTypes="0" containsString="0" containsNumber="1" minValue="0.11" maxValue="0.62"/>
    </cacheField>
    <cacheField name="Height" numFmtId="0">
      <sharedItems containsSemiMixedTypes="0" containsString="0" containsNumber="1" minValue="0" maxValue="0.23499999999999999"/>
    </cacheField>
    <cacheField name="Whole_weight" numFmtId="0">
      <sharedItems containsSemiMixedTypes="0" containsString="0" containsNumber="1" minValue="1.9E-2" maxValue="2.5154999999999998"/>
    </cacheField>
    <cacheField name="Shucked_weight" numFmtId="0">
      <sharedItems containsSemiMixedTypes="0" containsString="0" containsNumber="1" minValue="6.4999999999999997E-3" maxValue="1.2529999999999999"/>
    </cacheField>
    <cacheField name="Viscera_weight" numFmtId="0">
      <sharedItems containsSemiMixedTypes="0" containsString="0" containsNumber="1" minValue="2.5000000000000001E-3" maxValue="0.64149999999999996"/>
    </cacheField>
    <cacheField name="Shell_weight" numFmtId="0">
      <sharedItems containsSemiMixedTypes="0" containsString="0" containsNumber="1" minValue="5.0000000000000001E-3" maxValue="0.67500000000000004"/>
    </cacheField>
    <cacheField name="Rings" numFmtId="0">
      <sharedItems containsSemiMixedTypes="0" containsString="0" containsNumber="1" containsInteger="1" minValue="3" maxValue="26"/>
    </cacheField>
    <cacheField name="Collector" numFmtId="0">
      <sharedItems containsSemiMixedTypes="0" containsString="0" containsNumber="1" containsInteger="1" minValue="1" maxValue="15"/>
    </cacheField>
    <cacheField name="Collector_First" numFmtId="0">
      <sharedItems/>
    </cacheField>
    <cacheField name="Collector_last" numFmtId="0">
      <sharedItems/>
    </cacheField>
    <cacheField name="Collector_organization" numFmtId="0">
      <sharedItems/>
    </cacheField>
    <cacheField name="Water" numFmtId="0">
      <sharedItems containsSemiMixedTypes="0" containsString="0" containsNumber="1" containsInteger="1" minValue="1" maxValue="10"/>
    </cacheField>
    <cacheField name="Water_region" numFmtId="0">
      <sharedItems count="10">
        <s v="Florida Atlantic Coast"/>
        <s v="Great Lakes"/>
        <s v="West Coast"/>
        <s v="Southeast"/>
        <s v="Pacific"/>
        <s v="Gulf of Mexico_x0009_"/>
        <s v="Northeast"/>
        <s v="North Pacific"/>
        <s v="Mid-Atlantic"/>
        <s v="Florida Gulf Coast"/>
      </sharedItems>
    </cacheField>
    <cacheField name="Feb_temp" numFmtId="0">
      <sharedItems containsSemiMixedTypes="0" containsString="0" containsNumber="1" minValue="1.9" maxValue="2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55"/>
    <s v="I"/>
    <n v="0.41"/>
    <n v="0.3"/>
    <n v="0.09"/>
    <n v="0.30399999999999999"/>
    <n v="0.129"/>
    <n v="7.0999999999999994E-2"/>
    <n v="9.5500000000000002E-2"/>
    <n v="8"/>
    <n v="4"/>
    <s v="Nate"/>
    <s v="Craig"/>
    <s v="NOAA Fisheries"/>
    <n v="1"/>
    <x v="0"/>
    <n v="22.1"/>
  </r>
  <r>
    <n v="580"/>
    <s v="F"/>
    <n v="0.63"/>
    <n v="0.48"/>
    <n v="0.17499999999999999"/>
    <n v="1.3674999999999999"/>
    <n v="0.50149999999999995"/>
    <n v="0.30349999999999999"/>
    <n v="0.51500000000000001"/>
    <n v="17"/>
    <n v="10"/>
    <s v="Hazel"/>
    <s v="Villa"/>
    <s v="University of Minnesota"/>
    <n v="7"/>
    <x v="1"/>
    <n v="2.5"/>
  </r>
  <r>
    <n v="2250"/>
    <s v="F"/>
    <n v="0.58499999999999996"/>
    <n v="0.45500000000000002"/>
    <n v="0.16500000000000001"/>
    <n v="0.998"/>
    <n v="0.34499999999999997"/>
    <n v="0.2495"/>
    <n v="0.315"/>
    <n v="12"/>
    <n v="13"/>
    <s v="Betty"/>
    <s v="Berg"/>
    <s v="University of Houston"/>
    <n v="8"/>
    <x v="2"/>
    <n v="12.3"/>
  </r>
  <r>
    <n v="1374"/>
    <s v="M"/>
    <n v="0.61499999999999999"/>
    <n v="0.47499999999999998"/>
    <n v="0.17"/>
    <n v="1.129"/>
    <n v="0.47949999999999998"/>
    <n v="0.30199999999999999"/>
    <n v="0.3"/>
    <n v="10"/>
    <n v="15"/>
    <s v="Conan"/>
    <s v="Dalton"/>
    <s v="University of Houston"/>
    <n v="5"/>
    <x v="3"/>
    <n v="12.8"/>
  </r>
  <r>
    <n v="3237"/>
    <s v="I"/>
    <n v="0.34499999999999997"/>
    <n v="0.28499999999999998"/>
    <n v="0.1"/>
    <n v="0.2225"/>
    <n v="8.6499999999999994E-2"/>
    <n v="5.8000000000000003E-2"/>
    <n v="7.4999999999999997E-2"/>
    <n v="8"/>
    <n v="13"/>
    <s v="Betty"/>
    <s v="Berg"/>
    <s v="University of Houston"/>
    <n v="10"/>
    <x v="4"/>
    <n v="24.1"/>
  </r>
  <r>
    <n v="4147"/>
    <s v="M"/>
    <n v="0.69499999999999995"/>
    <n v="0.53"/>
    <n v="0.21"/>
    <n v="1.51"/>
    <n v="0.66400000000000003"/>
    <n v="0.40949999999999998"/>
    <n v="0.38500000000000001"/>
    <n v="10"/>
    <n v="10"/>
    <s v="Hazel"/>
    <s v="Villa"/>
    <s v="University of Minnesota"/>
    <n v="6"/>
    <x v="5"/>
    <n v="14.1"/>
  </r>
  <r>
    <n v="332"/>
    <s v="F"/>
    <n v="0.4"/>
    <n v="0.32500000000000001"/>
    <n v="0.12"/>
    <n v="0.31850000000000001"/>
    <n v="0.13400000000000001"/>
    <n v="5.6500000000000002E-2"/>
    <n v="9.5000000000000001E-2"/>
    <n v="8"/>
    <n v="11"/>
    <s v="Naima"/>
    <s v="Reyes"/>
    <s v="University of Houston"/>
    <n v="3"/>
    <x v="6"/>
    <n v="3.6"/>
  </r>
  <r>
    <n v="3860"/>
    <s v="F"/>
    <n v="0.56999999999999995"/>
    <n v="0.44"/>
    <n v="0.19"/>
    <n v="1.018"/>
    <n v="0.44700000000000001"/>
    <n v="0.20699999999999999"/>
    <n v="0.26500000000000001"/>
    <n v="9"/>
    <n v="6"/>
    <s v="Martin"/>
    <s v="Gaines"/>
    <s v="San Diego State University"/>
    <n v="1"/>
    <x v="0"/>
    <n v="22.1"/>
  </r>
  <r>
    <n v="3441"/>
    <s v="I"/>
    <n v="0.46500000000000002"/>
    <n v="0.37"/>
    <n v="0.1"/>
    <n v="0.50549999999999995"/>
    <n v="0.23400000000000001"/>
    <n v="0.11"/>
    <n v="0.14000000000000001"/>
    <n v="7"/>
    <n v="7"/>
    <s v="Iona"/>
    <s v="Connolly"/>
    <s v="Florida Atlantic University"/>
    <n v="8"/>
    <x v="2"/>
    <n v="12.3"/>
  </r>
  <r>
    <n v="3999"/>
    <s v="I"/>
    <n v="0.375"/>
    <n v="0.28000000000000003"/>
    <n v="0.08"/>
    <n v="0.2235"/>
    <n v="0.115"/>
    <n v="4.2999999999999997E-2"/>
    <n v="5.5E-2"/>
    <n v="6"/>
    <n v="3"/>
    <s v="Inaya"/>
    <s v="Bernard"/>
    <s v="Stanford University"/>
    <n v="3"/>
    <x v="6"/>
    <n v="3.6"/>
  </r>
  <r>
    <n v="3581"/>
    <s v="F"/>
    <n v="0.62"/>
    <n v="0.48"/>
    <n v="0.16500000000000001"/>
    <n v="1.0429999999999999"/>
    <n v="0.48349999999999999"/>
    <n v="0.221"/>
    <n v="0.31"/>
    <n v="10"/>
    <n v="5"/>
    <s v="Haniya"/>
    <s v="Talley"/>
    <s v="Prince William Sound Science Center"/>
    <n v="1"/>
    <x v="0"/>
    <n v="22.1"/>
  </r>
  <r>
    <n v="354"/>
    <s v="M"/>
    <n v="0.57999999999999996"/>
    <n v="0.45500000000000002"/>
    <n v="0.17"/>
    <n v="0.93"/>
    <n v="0.40799999999999997"/>
    <n v="0.25900000000000001"/>
    <n v="0.22"/>
    <n v="9"/>
    <n v="2"/>
    <s v="Tiegan"/>
    <s v="Davie"/>
    <s v="University of California, Davis"/>
    <n v="1"/>
    <x v="0"/>
    <n v="22.1"/>
  </r>
  <r>
    <n v="1813"/>
    <s v="M"/>
    <n v="0.65"/>
    <n v="0.48499999999999999"/>
    <n v="0.16"/>
    <n v="1.7395"/>
    <n v="0.57150000000000001"/>
    <n v="0.27850000000000003"/>
    <n v="0.3075"/>
    <n v="10"/>
    <n v="8"/>
    <s v="Kali"/>
    <s v="Metcalfe"/>
    <s v="Mote Marine Laboratory"/>
    <n v="10"/>
    <x v="4"/>
    <n v="24.1"/>
  </r>
  <r>
    <n v="1385"/>
    <s v="F"/>
    <n v="0.63"/>
    <n v="0.48499999999999999"/>
    <n v="0.17"/>
    <n v="1.3205"/>
    <n v="0.59450000000000003"/>
    <n v="0.34499999999999997"/>
    <n v="0.34499999999999997"/>
    <n v="9"/>
    <n v="6"/>
    <s v="Martin"/>
    <s v="Gaines"/>
    <s v="San Diego State University"/>
    <n v="10"/>
    <x v="4"/>
    <n v="24.1"/>
  </r>
  <r>
    <n v="305"/>
    <s v="F"/>
    <n v="0.47"/>
    <n v="0.36"/>
    <n v="0.13"/>
    <n v="0.47199999999999998"/>
    <n v="0.182"/>
    <n v="0.114"/>
    <n v="0.15"/>
    <n v="10"/>
    <n v="3"/>
    <s v="Inaya"/>
    <s v="Bernard"/>
    <s v="Stanford University"/>
    <n v="5"/>
    <x v="3"/>
    <n v="12.8"/>
  </r>
  <r>
    <n v="3246"/>
    <s v="F"/>
    <n v="0.69499999999999995"/>
    <n v="0.55000000000000004"/>
    <n v="0.16"/>
    <n v="1.6365000000000001"/>
    <n v="0.69399999999999995"/>
    <n v="0.30049999999999999"/>
    <n v="0.44"/>
    <n v="13"/>
    <n v="8"/>
    <s v="Kali"/>
    <s v="Metcalfe"/>
    <s v="Mote Marine Laboratory"/>
    <n v="9"/>
    <x v="7"/>
    <n v="1.9"/>
  </r>
  <r>
    <n v="2404"/>
    <s v="M"/>
    <n v="0.28999999999999998"/>
    <n v="0.22500000000000001"/>
    <n v="0.08"/>
    <n v="0.1295"/>
    <n v="5.3499999999999999E-2"/>
    <n v="2.5999999999999999E-2"/>
    <n v="4.4999999999999998E-2"/>
    <n v="10"/>
    <n v="13"/>
    <s v="Betty"/>
    <s v="Berg"/>
    <s v="University of Houston"/>
    <n v="8"/>
    <x v="2"/>
    <n v="12.3"/>
  </r>
  <r>
    <n v="3929"/>
    <s v="I"/>
    <n v="0.72499999999999998"/>
    <n v="0.55000000000000004"/>
    <n v="0.22"/>
    <n v="2.0495000000000001"/>
    <n v="0.77349999999999997"/>
    <n v="0.4405"/>
    <n v="0.65500000000000003"/>
    <n v="10"/>
    <n v="8"/>
    <s v="Kali"/>
    <s v="Metcalfe"/>
    <s v="Mote Marine Laboratory"/>
    <n v="5"/>
    <x v="3"/>
    <n v="12.8"/>
  </r>
  <r>
    <n v="3394"/>
    <s v="M"/>
    <n v="0.57499999999999996"/>
    <n v="0.435"/>
    <n v="0.13"/>
    <n v="1.0105"/>
    <n v="0.36799999999999999"/>
    <n v="0.222"/>
    <n v="0.32"/>
    <n v="10"/>
    <n v="4"/>
    <s v="Nate"/>
    <s v="Craig"/>
    <s v="NOAA Fisheries"/>
    <n v="4"/>
    <x v="8"/>
    <n v="6.1"/>
  </r>
  <r>
    <n v="594"/>
    <s v="F"/>
    <n v="0.66"/>
    <n v="0.52"/>
    <n v="0.18"/>
    <n v="1.514"/>
    <n v="0.52600000000000002"/>
    <n v="0.29749999999999999"/>
    <n v="0.42"/>
    <n v="19"/>
    <n v="3"/>
    <s v="Inaya"/>
    <s v="Bernard"/>
    <s v="Stanford University"/>
    <n v="7"/>
    <x v="1"/>
    <n v="2.5"/>
  </r>
  <r>
    <n v="3194"/>
    <s v="M"/>
    <n v="0.56499999999999995"/>
    <n v="0.435"/>
    <n v="0.185"/>
    <n v="1.032"/>
    <n v="0.35399999999999998"/>
    <n v="0.20449999999999999"/>
    <n v="0.31"/>
    <n v="20"/>
    <n v="5"/>
    <s v="Haniya"/>
    <s v="Talley"/>
    <s v="Prince William Sound Science Center"/>
    <n v="9"/>
    <x v="7"/>
    <n v="1.9"/>
  </r>
  <r>
    <n v="2616"/>
    <s v="M"/>
    <n v="0.64500000000000002"/>
    <n v="0.5"/>
    <n v="0.17499999999999999"/>
    <n v="1.5105"/>
    <n v="0.67349999999999999"/>
    <n v="0.3755"/>
    <n v="0.3775"/>
    <n v="12"/>
    <n v="11"/>
    <s v="Naima"/>
    <s v="Reyes"/>
    <s v="University of Houston"/>
    <n v="6"/>
    <x v="5"/>
    <n v="14.1"/>
  </r>
  <r>
    <n v="3033"/>
    <s v="I"/>
    <n v="0.53500000000000003"/>
    <n v="0.42"/>
    <n v="0.14499999999999999"/>
    <n v="0.6885"/>
    <n v="0.27300000000000002"/>
    <n v="0.1515"/>
    <n v="0.23699999999999999"/>
    <n v="9"/>
    <n v="4"/>
    <s v="Nate"/>
    <s v="Craig"/>
    <s v="NOAA Fisheries"/>
    <n v="8"/>
    <x v="2"/>
    <n v="12.3"/>
  </r>
  <r>
    <n v="205"/>
    <s v="M"/>
    <n v="0.42"/>
    <n v="0.33500000000000002"/>
    <n v="0.115"/>
    <n v="0.36899999999999999"/>
    <n v="0.17100000000000001"/>
    <n v="7.0999999999999994E-2"/>
    <n v="0.12"/>
    <n v="8"/>
    <n v="2"/>
    <s v="Tiegan"/>
    <s v="Davie"/>
    <s v="University of California, Davis"/>
    <n v="1"/>
    <x v="0"/>
    <n v="22.1"/>
  </r>
  <r>
    <n v="885"/>
    <s v="M"/>
    <n v="0.66"/>
    <n v="0.52"/>
    <n v="0.19"/>
    <n v="1.5580000000000001"/>
    <n v="0.755"/>
    <n v="0.29799999999999999"/>
    <n v="0.4"/>
    <n v="10"/>
    <n v="14"/>
    <s v="Santiago"/>
    <s v="Vaughan"/>
    <s v="Ohio State University_x0009_"/>
    <n v="6"/>
    <x v="5"/>
    <n v="14.1"/>
  </r>
  <r>
    <n v="3010"/>
    <s v="I"/>
    <n v="0.255"/>
    <n v="0.185"/>
    <n v="6.5000000000000002E-2"/>
    <n v="7.3999999999999996E-2"/>
    <n v="3.0499999999999999E-2"/>
    <n v="1.6500000000000001E-2"/>
    <n v="0.02"/>
    <n v="4"/>
    <n v="12"/>
    <s v="Rebecca"/>
    <s v="Bennett"/>
    <s v="University of Houston"/>
    <n v="10"/>
    <x v="4"/>
    <n v="24.1"/>
  </r>
  <r>
    <n v="1752"/>
    <s v="F"/>
    <n v="0.71"/>
    <n v="0.54"/>
    <n v="0.20499999999999999"/>
    <n v="1.5805"/>
    <n v="0.80200000000000005"/>
    <n v="0.28699999999999998"/>
    <n v="0.435"/>
    <n v="10"/>
    <n v="7"/>
    <s v="Iona"/>
    <s v="Connolly"/>
    <s v="Florida Atlantic University"/>
    <n v="4"/>
    <x v="8"/>
    <n v="6.1"/>
  </r>
  <r>
    <n v="762"/>
    <s v="F"/>
    <n v="0.55000000000000004"/>
    <n v="0.44"/>
    <n v="0.155"/>
    <n v="0.94599999999999995"/>
    <n v="0.313"/>
    <n v="0.1825"/>
    <n v="0.33500000000000002"/>
    <n v="16"/>
    <n v="7"/>
    <s v="Iona"/>
    <s v="Connolly"/>
    <s v="Florida Atlantic University"/>
    <n v="8"/>
    <x v="2"/>
    <n v="12.3"/>
  </r>
  <r>
    <n v="3875"/>
    <s v="F"/>
    <n v="0.52500000000000002"/>
    <n v="0.41"/>
    <n v="0.15"/>
    <n v="0.70799999999999996"/>
    <n v="0.27400000000000002"/>
    <n v="0.151"/>
    <n v="0.25"/>
    <n v="12"/>
    <n v="15"/>
    <s v="Conan"/>
    <s v="Dalton"/>
    <s v="University of Houston"/>
    <n v="5"/>
    <x v="3"/>
    <n v="12.8"/>
  </r>
  <r>
    <n v="1123"/>
    <s v="M"/>
    <n v="0.54500000000000004"/>
    <n v="0.41499999999999998"/>
    <n v="0.14000000000000001"/>
    <n v="0.82"/>
    <n v="0.46150000000000002"/>
    <n v="0.127"/>
    <n v="0.218"/>
    <n v="9"/>
    <n v="11"/>
    <s v="Naima"/>
    <s v="Reyes"/>
    <s v="University of Houston"/>
    <n v="10"/>
    <x v="4"/>
    <n v="24.1"/>
  </r>
  <r>
    <n v="1031"/>
    <s v="F"/>
    <n v="0.64500000000000002"/>
    <n v="0.51500000000000001"/>
    <n v="0.15"/>
    <n v="1.212"/>
    <n v="0.51500000000000001"/>
    <n v="0.20549999999999999"/>
    <n v="0.38500000000000001"/>
    <n v="10"/>
    <n v="15"/>
    <s v="Conan"/>
    <s v="Dalton"/>
    <s v="University of Houston"/>
    <n v="8"/>
    <x v="2"/>
    <n v="12.3"/>
  </r>
  <r>
    <n v="3527"/>
    <s v="I"/>
    <n v="0.33500000000000002"/>
    <n v="0.26"/>
    <n v="8.5000000000000006E-2"/>
    <n v="0.192"/>
    <n v="9.7000000000000003E-2"/>
    <n v="0.03"/>
    <n v="5.3999999999999999E-2"/>
    <n v="6"/>
    <n v="12"/>
    <s v="Rebecca"/>
    <s v="Bennett"/>
    <s v="University of Houston"/>
    <n v="5"/>
    <x v="3"/>
    <n v="12.8"/>
  </r>
  <r>
    <n v="1261"/>
    <s v="I"/>
    <n v="0.44"/>
    <n v="0.34"/>
    <n v="0.12"/>
    <n v="0.438"/>
    <n v="0.21149999999999999"/>
    <n v="8.3000000000000004E-2"/>
    <n v="0.12"/>
    <n v="9"/>
    <n v="1"/>
    <s v="Jan"/>
    <s v="Odom"/>
    <s v="University of Houston"/>
    <n v="6"/>
    <x v="5"/>
    <n v="14.1"/>
  </r>
  <r>
    <n v="110"/>
    <s v="F"/>
    <n v="0.435"/>
    <n v="0.39500000000000002"/>
    <n v="0.105"/>
    <n v="0.36349999999999999"/>
    <n v="0.13600000000000001"/>
    <n v="9.8000000000000004E-2"/>
    <n v="0.13"/>
    <n v="9"/>
    <n v="2"/>
    <s v="Tiegan"/>
    <s v="Davie"/>
    <s v="University of California, Davis"/>
    <n v="9"/>
    <x v="7"/>
    <n v="1.9"/>
  </r>
  <r>
    <n v="3644"/>
    <s v="I"/>
    <n v="0.47"/>
    <n v="0.34499999999999997"/>
    <n v="0.12"/>
    <n v="0.36849999999999999"/>
    <n v="0.1525"/>
    <n v="6.1499999999999999E-2"/>
    <n v="0.125"/>
    <n v="8"/>
    <n v="6"/>
    <s v="Martin"/>
    <s v="Gaines"/>
    <s v="San Diego State University"/>
    <n v="1"/>
    <x v="0"/>
    <n v="22.1"/>
  </r>
  <r>
    <n v="3155"/>
    <s v="M"/>
    <n v="0.54"/>
    <n v="0.41"/>
    <n v="0.13"/>
    <n v="0.56000000000000005"/>
    <n v="0.23749999999999999"/>
    <n v="0.1065"/>
    <n v="0.17499999999999999"/>
    <n v="7"/>
    <n v="11"/>
    <s v="Naima"/>
    <s v="Reyes"/>
    <s v="University of Houston"/>
    <n v="10"/>
    <x v="4"/>
    <n v="24.1"/>
  </r>
  <r>
    <n v="1776"/>
    <s v="I"/>
    <n v="0.48499999999999999"/>
    <n v="0.36499999999999999"/>
    <n v="0.105"/>
    <n v="0.52049999999999996"/>
    <n v="0.19500000000000001"/>
    <n v="0.123"/>
    <n v="0.182"/>
    <n v="8"/>
    <n v="15"/>
    <s v="Conan"/>
    <s v="Dalton"/>
    <s v="University of Houston"/>
    <n v="9"/>
    <x v="7"/>
    <n v="1.9"/>
  </r>
  <r>
    <n v="3338"/>
    <s v="I"/>
    <n v="0.66"/>
    <n v="0.52500000000000002"/>
    <n v="0.18"/>
    <n v="1.6935"/>
    <n v="0.60250000000000004"/>
    <n v="0.40050000000000002"/>
    <n v="0.42"/>
    <n v="15"/>
    <n v="10"/>
    <s v="Hazel"/>
    <s v="Villa"/>
    <s v="University of Minnesota"/>
    <n v="4"/>
    <x v="8"/>
    <n v="6.1"/>
  </r>
  <r>
    <n v="2949"/>
    <s v="F"/>
    <n v="0.63500000000000001"/>
    <n v="0.5"/>
    <n v="0.19"/>
    <n v="1.29"/>
    <n v="0.59299999999999997"/>
    <n v="0.30449999999999999"/>
    <n v="0.35199999999999998"/>
    <n v="8"/>
    <n v="9"/>
    <s v="Danica"/>
    <s v="Tyler"/>
    <s v="University of Florida_x0009_"/>
    <n v="6"/>
    <x v="5"/>
    <n v="14.1"/>
  </r>
  <r>
    <n v="1316"/>
    <s v="I"/>
    <n v="0.55000000000000004"/>
    <n v="0.42499999999999999"/>
    <n v="0.13500000000000001"/>
    <n v="0.73050000000000004"/>
    <n v="0.33250000000000002"/>
    <n v="0.1545"/>
    <n v="0.215"/>
    <n v="9"/>
    <n v="4"/>
    <s v="Nate"/>
    <s v="Craig"/>
    <s v="NOAA Fisheries"/>
    <n v="8"/>
    <x v="2"/>
    <n v="12.3"/>
  </r>
  <r>
    <n v="1448"/>
    <s v="M"/>
    <n v="0.44"/>
    <n v="0.32"/>
    <n v="0.12"/>
    <n v="0.45650000000000002"/>
    <n v="0.24349999999999999"/>
    <n v="9.1999999999999998E-2"/>
    <n v="0.10249999999999999"/>
    <n v="8"/>
    <n v="6"/>
    <s v="Martin"/>
    <s v="Gaines"/>
    <s v="San Diego State University"/>
    <n v="8"/>
    <x v="2"/>
    <n v="12.3"/>
  </r>
  <r>
    <n v="1793"/>
    <s v="M"/>
    <n v="0.56999999999999995"/>
    <n v="0.45500000000000002"/>
    <n v="0.17499999999999999"/>
    <n v="1.02"/>
    <n v="0.48049999999999998"/>
    <n v="0.2145"/>
    <n v="0.28999999999999998"/>
    <n v="9"/>
    <n v="2"/>
    <s v="Tiegan"/>
    <s v="Davie"/>
    <s v="University of California, Davis"/>
    <n v="6"/>
    <x v="5"/>
    <n v="14.1"/>
  </r>
  <r>
    <n v="1253"/>
    <s v="I"/>
    <n v="0.41"/>
    <n v="0.33500000000000002"/>
    <n v="0.11"/>
    <n v="0.33"/>
    <n v="0.157"/>
    <n v="7.0499999999999993E-2"/>
    <n v="0.17"/>
    <n v="7"/>
    <n v="3"/>
    <s v="Inaya"/>
    <s v="Bernard"/>
    <s v="Stanford University"/>
    <n v="3"/>
    <x v="6"/>
    <n v="3.6"/>
  </r>
  <r>
    <n v="796"/>
    <s v="M"/>
    <n v="0.51500000000000001"/>
    <n v="0.40500000000000003"/>
    <n v="0.14499999999999999"/>
    <n v="0.69499999999999995"/>
    <n v="0.215"/>
    <n v="0.16350000000000001"/>
    <n v="0.23400000000000001"/>
    <n v="15"/>
    <n v="14"/>
    <s v="Santiago"/>
    <s v="Vaughan"/>
    <s v="Ohio State University_x0009_"/>
    <n v="10"/>
    <x v="4"/>
    <n v="24.1"/>
  </r>
  <r>
    <n v="2516"/>
    <s v="F"/>
    <n v="0.47"/>
    <n v="0.375"/>
    <n v="0.12"/>
    <n v="0.60150000000000003"/>
    <n v="0.27650000000000002"/>
    <n v="0.14549999999999999"/>
    <n v="0.13500000000000001"/>
    <n v="8"/>
    <n v="15"/>
    <s v="Conan"/>
    <s v="Dalton"/>
    <s v="University of Houston"/>
    <n v="6"/>
    <x v="5"/>
    <n v="14.1"/>
  </r>
  <r>
    <n v="2315"/>
    <s v="F"/>
    <n v="0.57999999999999996"/>
    <n v="0.47499999999999998"/>
    <n v="0.13500000000000001"/>
    <n v="0.92500000000000004"/>
    <n v="0.39100000000000001"/>
    <n v="0.16500000000000001"/>
    <n v="0.27500000000000002"/>
    <n v="14"/>
    <n v="10"/>
    <s v="Hazel"/>
    <s v="Villa"/>
    <s v="University of Minnesota"/>
    <n v="6"/>
    <x v="5"/>
    <n v="14.1"/>
  </r>
  <r>
    <n v="1840"/>
    <s v="I"/>
    <n v="0.42"/>
    <n v="0.32500000000000001"/>
    <n v="0.1"/>
    <n v="0.36799999999999999"/>
    <n v="0.16750000000000001"/>
    <n v="6.25E-2"/>
    <n v="0.1135"/>
    <n v="11"/>
    <n v="13"/>
    <s v="Betty"/>
    <s v="Berg"/>
    <s v="University of Houston"/>
    <n v="4"/>
    <x v="8"/>
    <n v="6.1"/>
  </r>
  <r>
    <n v="2211"/>
    <s v="M"/>
    <n v="0.66"/>
    <n v="0.505"/>
    <n v="0.2"/>
    <n v="1.6305000000000001"/>
    <n v="0.48649999999999999"/>
    <n v="0.29699999999999999"/>
    <n v="0.61"/>
    <n v="18"/>
    <n v="7"/>
    <s v="Iona"/>
    <s v="Connolly"/>
    <s v="Florida Atlantic University"/>
    <n v="4"/>
    <x v="8"/>
    <n v="6.1"/>
  </r>
  <r>
    <n v="1453"/>
    <s v="I"/>
    <n v="0.47"/>
    <n v="0.34499999999999997"/>
    <n v="0.14000000000000001"/>
    <n v="0.46150000000000002"/>
    <n v="0.22900000000000001"/>
    <n v="0.1105"/>
    <n v="0.11600000000000001"/>
    <n v="9"/>
    <n v="11"/>
    <s v="Naima"/>
    <s v="Reyes"/>
    <s v="University of Houston"/>
    <n v="4"/>
    <x v="8"/>
    <n v="6.1"/>
  </r>
  <r>
    <n v="2293"/>
    <s v="F"/>
    <n v="0.38"/>
    <n v="0.3"/>
    <n v="0.09"/>
    <n v="0.32150000000000001"/>
    <n v="0.1545"/>
    <n v="7.4999999999999997E-2"/>
    <n v="9.5000000000000001E-2"/>
    <n v="9"/>
    <n v="8"/>
    <s v="Kali"/>
    <s v="Metcalfe"/>
    <s v="Mote Marine Laboratory"/>
    <n v="2"/>
    <x v="9"/>
    <n v="18"/>
  </r>
  <r>
    <n v="1582"/>
    <s v="I"/>
    <n v="0.5"/>
    <n v="0.39"/>
    <n v="0.12"/>
    <n v="0.59550000000000003"/>
    <n v="0.2455"/>
    <n v="0.14699999999999999"/>
    <n v="0.17299999999999999"/>
    <n v="8"/>
    <n v="2"/>
    <s v="Tiegan"/>
    <s v="Davie"/>
    <s v="University of California, Davis"/>
    <n v="9"/>
    <x v="7"/>
    <n v="1.9"/>
  </r>
  <r>
    <n v="3415"/>
    <s v="F"/>
    <n v="0.49"/>
    <n v="0.37"/>
    <n v="0.105"/>
    <n v="0.52649999999999997"/>
    <n v="0.249"/>
    <n v="0.10050000000000001"/>
    <n v="0.14799999999999999"/>
    <n v="7"/>
    <n v="2"/>
    <s v="Tiegan"/>
    <s v="Davie"/>
    <s v="University of California, Davis"/>
    <n v="4"/>
    <x v="8"/>
    <n v="6.1"/>
  </r>
  <r>
    <n v="2063"/>
    <s v="M"/>
    <n v="0.505"/>
    <n v="0.38500000000000001"/>
    <n v="0.13"/>
    <n v="0.64349999999999996"/>
    <n v="0.3135"/>
    <n v="0.14899999999999999"/>
    <n v="0.1515"/>
    <n v="7"/>
    <n v="6"/>
    <s v="Martin"/>
    <s v="Gaines"/>
    <s v="San Diego State University"/>
    <n v="7"/>
    <x v="1"/>
    <n v="2.5"/>
  </r>
  <r>
    <n v="445"/>
    <s v="F"/>
    <n v="0.41"/>
    <n v="0.32500000000000001"/>
    <n v="0.105"/>
    <n v="0.36349999999999999"/>
    <n v="0.159"/>
    <n v="7.6999999999999999E-2"/>
    <n v="0.12"/>
    <n v="10"/>
    <n v="5"/>
    <s v="Haniya"/>
    <s v="Talley"/>
    <s v="Prince William Sound Science Center"/>
    <n v="5"/>
    <x v="3"/>
    <n v="12.8"/>
  </r>
  <r>
    <n v="70"/>
    <s v="I"/>
    <n v="0.31"/>
    <n v="0.23499999999999999"/>
    <n v="7.0000000000000007E-2"/>
    <n v="0.151"/>
    <n v="6.3E-2"/>
    <n v="4.0500000000000001E-2"/>
    <n v="4.4999999999999998E-2"/>
    <n v="6"/>
    <n v="5"/>
    <s v="Haniya"/>
    <s v="Talley"/>
    <s v="Prince William Sound Science Center"/>
    <n v="8"/>
    <x v="2"/>
    <n v="12.3"/>
  </r>
  <r>
    <n v="2087"/>
    <s v="F"/>
    <n v="0.71"/>
    <n v="0.5"/>
    <n v="0.15"/>
    <n v="1.3165"/>
    <n v="0.6835"/>
    <n v="0.28149999999999997"/>
    <n v="0.28000000000000003"/>
    <n v="10"/>
    <n v="2"/>
    <s v="Tiegan"/>
    <s v="Davie"/>
    <s v="University of California, Davis"/>
    <n v="6"/>
    <x v="5"/>
    <n v="14.1"/>
  </r>
  <r>
    <n v="994"/>
    <s v="M"/>
    <n v="0.57999999999999996"/>
    <n v="0.45500000000000002"/>
    <n v="0.15"/>
    <n v="1.012"/>
    <n v="0.4985"/>
    <n v="0.21149999999999999"/>
    <n v="0.28349999999999997"/>
    <n v="10"/>
    <n v="11"/>
    <s v="Naima"/>
    <s v="Reyes"/>
    <s v="University of Houston"/>
    <n v="6"/>
    <x v="5"/>
    <n v="14.1"/>
  </r>
  <r>
    <n v="1419"/>
    <s v="M"/>
    <n v="0.70499999999999996"/>
    <n v="0.55500000000000005"/>
    <n v="0.215"/>
    <n v="2.141"/>
    <n v="1.0465"/>
    <n v="0.38300000000000001"/>
    <n v="0.52800000000000002"/>
    <n v="11"/>
    <n v="2"/>
    <s v="Tiegan"/>
    <s v="Davie"/>
    <s v="University of California, Davis"/>
    <n v="9"/>
    <x v="7"/>
    <n v="1.9"/>
  </r>
  <r>
    <n v="751"/>
    <s v="F"/>
    <n v="0.51"/>
    <n v="0.39"/>
    <n v="0.105"/>
    <n v="0.61199999999999999"/>
    <n v="0.187"/>
    <n v="0.15"/>
    <n v="0.19500000000000001"/>
    <n v="13"/>
    <n v="5"/>
    <s v="Haniya"/>
    <s v="Talley"/>
    <s v="Prince William Sound Science Center"/>
    <n v="5"/>
    <x v="3"/>
    <n v="12.8"/>
  </r>
  <r>
    <n v="2820"/>
    <s v="I"/>
    <n v="0.375"/>
    <n v="0.26500000000000001"/>
    <n v="9.5000000000000001E-2"/>
    <n v="0.19600000000000001"/>
    <n v="8.5000000000000006E-2"/>
    <n v="4.2000000000000003E-2"/>
    <n v="5.8500000000000003E-2"/>
    <n v="5"/>
    <n v="3"/>
    <s v="Inaya"/>
    <s v="Bernard"/>
    <s v="Stanford University"/>
    <n v="1"/>
    <x v="0"/>
    <n v="22.1"/>
  </r>
  <r>
    <n v="2105"/>
    <s v="F"/>
    <n v="0.49"/>
    <n v="0.38500000000000001"/>
    <n v="0.125"/>
    <n v="0.53949999999999998"/>
    <n v="0.2175"/>
    <n v="0.128"/>
    <n v="0.16500000000000001"/>
    <n v="11"/>
    <n v="12"/>
    <s v="Rebecca"/>
    <s v="Bennett"/>
    <s v="University of Houston"/>
    <n v="6"/>
    <x v="5"/>
    <n v="14.1"/>
  </r>
  <r>
    <n v="1719"/>
    <s v="M"/>
    <n v="0.65"/>
    <n v="0.505"/>
    <n v="0.19"/>
    <n v="1.274"/>
    <n v="0.59"/>
    <n v="0.23"/>
    <n v="0.39100000000000001"/>
    <n v="11"/>
    <n v="9"/>
    <s v="Danica"/>
    <s v="Tyler"/>
    <s v="University of Florida_x0009_"/>
    <n v="10"/>
    <x v="4"/>
    <n v="24.1"/>
  </r>
  <r>
    <n v="2368"/>
    <s v="M"/>
    <n v="0.65"/>
    <n v="0.54500000000000004"/>
    <n v="0.16"/>
    <n v="1.2424999999999999"/>
    <n v="0.48699999999999999"/>
    <n v="0.29599999999999999"/>
    <n v="0.48"/>
    <n v="15"/>
    <n v="5"/>
    <s v="Haniya"/>
    <s v="Talley"/>
    <s v="Prince William Sound Science Center"/>
    <n v="6"/>
    <x v="5"/>
    <n v="14.1"/>
  </r>
  <r>
    <n v="1984"/>
    <s v="F"/>
    <n v="0.72499999999999998"/>
    <n v="0.56999999999999995"/>
    <n v="0.20499999999999999"/>
    <n v="1.6194999999999999"/>
    <n v="0.74399999999999999"/>
    <n v="0.315"/>
    <n v="0.48799999999999999"/>
    <n v="11"/>
    <n v="3"/>
    <s v="Inaya"/>
    <s v="Bernard"/>
    <s v="Stanford University"/>
    <n v="8"/>
    <x v="2"/>
    <n v="12.3"/>
  </r>
  <r>
    <n v="3127"/>
    <s v="M"/>
    <n v="0.61499999999999999"/>
    <n v="0.495"/>
    <n v="0.155"/>
    <n v="1.2865"/>
    <n v="0.435"/>
    <n v="0.29299999999999998"/>
    <n v="0.32450000000000001"/>
    <n v="11"/>
    <n v="1"/>
    <s v="Jan"/>
    <s v="Odom"/>
    <s v="University of Houston"/>
    <n v="5"/>
    <x v="3"/>
    <n v="12.8"/>
  </r>
  <r>
    <n v="1428"/>
    <s v="F"/>
    <n v="0.75"/>
    <n v="0.61"/>
    <n v="0.23499999999999999"/>
    <n v="2.5085000000000002"/>
    <n v="1.232"/>
    <n v="0.51900000000000002"/>
    <n v="0.61199999999999999"/>
    <n v="14"/>
    <n v="9"/>
    <s v="Danica"/>
    <s v="Tyler"/>
    <s v="University of Florida_x0009_"/>
    <n v="4"/>
    <x v="8"/>
    <n v="6.1"/>
  </r>
  <r>
    <n v="836"/>
    <s v="I"/>
    <n v="0.45"/>
    <n v="0.35"/>
    <n v="0.13"/>
    <n v="0.54700000000000004"/>
    <n v="0.245"/>
    <n v="0.14050000000000001"/>
    <n v="0.14050000000000001"/>
    <n v="8"/>
    <n v="12"/>
    <s v="Rebecca"/>
    <s v="Bennett"/>
    <s v="University of Houston"/>
    <n v="5"/>
    <x v="3"/>
    <n v="12.8"/>
  </r>
  <r>
    <n v="717"/>
    <s v="I"/>
    <n v="0.28999999999999998"/>
    <n v="0.20499999999999999"/>
    <n v="7.0000000000000007E-2"/>
    <n v="9.7500000000000003E-2"/>
    <n v="3.5999999999999997E-2"/>
    <n v="1.9E-2"/>
    <n v="3.5000000000000003E-2"/>
    <n v="8"/>
    <n v="6"/>
    <s v="Martin"/>
    <s v="Gaines"/>
    <s v="San Diego State University"/>
    <n v="6"/>
    <x v="5"/>
    <n v="14.1"/>
  </r>
  <r>
    <n v="2918"/>
    <s v="M"/>
    <n v="0.59499999999999997"/>
    <n v="0.46"/>
    <n v="0.17"/>
    <n v="1.1294999999999999"/>
    <n v="0.56999999999999995"/>
    <n v="0.2555"/>
    <n v="0.26500000000000001"/>
    <n v="10"/>
    <n v="8"/>
    <s v="Kali"/>
    <s v="Metcalfe"/>
    <s v="Mote Marine Laboratory"/>
    <n v="1"/>
    <x v="0"/>
    <n v="22.1"/>
  </r>
  <r>
    <n v="2434"/>
    <s v="F"/>
    <n v="0.66"/>
    <n v="0.51500000000000001"/>
    <n v="0.18"/>
    <n v="1.5229999999999999"/>
    <n v="0.54"/>
    <n v="0.33650000000000002"/>
    <n v="0.55500000000000005"/>
    <n v="16"/>
    <n v="15"/>
    <s v="Conan"/>
    <s v="Dalton"/>
    <s v="University of Houston"/>
    <n v="4"/>
    <x v="8"/>
    <n v="6.1"/>
  </r>
  <r>
    <n v="268"/>
    <s v="M"/>
    <n v="0.35"/>
    <n v="0.27500000000000002"/>
    <n v="0.11"/>
    <n v="0.29249999999999998"/>
    <n v="0.1225"/>
    <n v="6.3500000000000001E-2"/>
    <n v="9.0499999999999997E-2"/>
    <n v="8"/>
    <n v="3"/>
    <s v="Inaya"/>
    <s v="Bernard"/>
    <s v="Stanford University"/>
    <n v="5"/>
    <x v="3"/>
    <n v="12.8"/>
  </r>
  <r>
    <n v="2265"/>
    <s v="I"/>
    <n v="0.59"/>
    <n v="0.45"/>
    <n v="0.16"/>
    <n v="0.89300000000000002"/>
    <n v="0.27450000000000002"/>
    <n v="0.2185"/>
    <n v="0.34499999999999997"/>
    <n v="14"/>
    <n v="2"/>
    <s v="Tiegan"/>
    <s v="Davie"/>
    <s v="University of California, Davis"/>
    <n v="3"/>
    <x v="6"/>
    <n v="3.6"/>
  </r>
  <r>
    <n v="2106"/>
    <s v="M"/>
    <n v="0.58499999999999996"/>
    <n v="0.48"/>
    <n v="0.185"/>
    <n v="1.04"/>
    <n v="0.434"/>
    <n v="0.26500000000000001"/>
    <n v="0.28499999999999998"/>
    <n v="10"/>
    <n v="9"/>
    <s v="Danica"/>
    <s v="Tyler"/>
    <s v="University of Florida_x0009_"/>
    <n v="10"/>
    <x v="4"/>
    <n v="24.1"/>
  </r>
  <r>
    <n v="566"/>
    <s v="M"/>
    <n v="0.35"/>
    <n v="0.255"/>
    <n v="6.5000000000000002E-2"/>
    <n v="0.17899999999999999"/>
    <n v="7.0499999999999993E-2"/>
    <n v="3.85E-2"/>
    <n v="0.06"/>
    <n v="10"/>
    <n v="2"/>
    <s v="Tiegan"/>
    <s v="Davie"/>
    <s v="University of California, Davis"/>
    <n v="3"/>
    <x v="6"/>
    <n v="3.6"/>
  </r>
  <r>
    <n v="2644"/>
    <s v="I"/>
    <n v="0.48499999999999999"/>
    <n v="0.375"/>
    <n v="0.13"/>
    <n v="0.55349999999999999"/>
    <n v="0.26600000000000001"/>
    <n v="0.112"/>
    <n v="0.157"/>
    <n v="8"/>
    <n v="2"/>
    <s v="Tiegan"/>
    <s v="Davie"/>
    <s v="University of California, Davis"/>
    <n v="8"/>
    <x v="2"/>
    <n v="12.3"/>
  </r>
  <r>
    <n v="1147"/>
    <s v="M"/>
    <n v="0.57999999999999996"/>
    <n v="0.44500000000000001"/>
    <n v="0.13500000000000001"/>
    <n v="0.81399999999999995"/>
    <n v="0.3775"/>
    <n v="0.1915"/>
    <n v="0.22"/>
    <n v="9"/>
    <n v="10"/>
    <s v="Hazel"/>
    <s v="Villa"/>
    <s v="University of Minnesota"/>
    <n v="9"/>
    <x v="7"/>
    <n v="1.9"/>
  </r>
  <r>
    <n v="1935"/>
    <s v="M"/>
    <n v="0.62"/>
    <n v="0.47"/>
    <n v="0.15"/>
    <n v="1.3089999999999999"/>
    <n v="0.58699999999999997"/>
    <n v="0.4405"/>
    <n v="0.32500000000000001"/>
    <n v="9"/>
    <n v="2"/>
    <s v="Tiegan"/>
    <s v="Davie"/>
    <s v="University of California, Davis"/>
    <n v="2"/>
    <x v="9"/>
    <n v="18"/>
  </r>
  <r>
    <n v="2345"/>
    <s v="M"/>
    <n v="0.67"/>
    <n v="0.55000000000000004"/>
    <n v="0.17"/>
    <n v="1.2470000000000001"/>
    <n v="0.47199999999999998"/>
    <n v="0.2455"/>
    <n v="0.4"/>
    <n v="21"/>
    <n v="9"/>
    <s v="Danica"/>
    <s v="Tyler"/>
    <s v="University of Florida_x0009_"/>
    <n v="5"/>
    <x v="3"/>
    <n v="12.8"/>
  </r>
  <r>
    <n v="3075"/>
    <s v="M"/>
    <n v="0.67500000000000004"/>
    <n v="0.52"/>
    <n v="0.14499999999999999"/>
    <n v="1.3645"/>
    <n v="0.55700000000000005"/>
    <n v="0.34050000000000002"/>
    <n v="0.38500000000000001"/>
    <n v="11"/>
    <n v="7"/>
    <s v="Iona"/>
    <s v="Connolly"/>
    <s v="Florida Atlantic University"/>
    <n v="5"/>
    <x v="3"/>
    <n v="12.8"/>
  </r>
  <r>
    <n v="3499"/>
    <s v="M"/>
    <n v="0.59"/>
    <n v="0.46"/>
    <n v="0.14499999999999999"/>
    <n v="0.92900000000000005"/>
    <n v="0.38"/>
    <n v="0.24"/>
    <n v="0.255"/>
    <n v="10"/>
    <n v="5"/>
    <s v="Haniya"/>
    <s v="Talley"/>
    <s v="Prince William Sound Science Center"/>
    <n v="1"/>
    <x v="0"/>
    <n v="22.1"/>
  </r>
  <r>
    <n v="881"/>
    <s v="M"/>
    <n v="0.65"/>
    <n v="0.52500000000000002"/>
    <n v="0.17499999999999999"/>
    <n v="1.4715"/>
    <n v="0.67500000000000004"/>
    <n v="0.315"/>
    <n v="0.39900000000000002"/>
    <n v="11"/>
    <n v="11"/>
    <s v="Naima"/>
    <s v="Reyes"/>
    <s v="University of Houston"/>
    <n v="7"/>
    <x v="1"/>
    <n v="2.5"/>
  </r>
  <r>
    <n v="1661"/>
    <s v="M"/>
    <n v="0.6"/>
    <n v="0.47"/>
    <n v="0.16500000000000001"/>
    <n v="1.0589999999999999"/>
    <n v="0.504"/>
    <n v="0.24099999999999999"/>
    <n v="0.27500000000000002"/>
    <n v="9"/>
    <n v="8"/>
    <s v="Kali"/>
    <s v="Metcalfe"/>
    <s v="Mote Marine Laboratory"/>
    <n v="10"/>
    <x v="4"/>
    <n v="24.1"/>
  </r>
  <r>
    <n v="3236"/>
    <s v="M"/>
    <n v="0.66500000000000004"/>
    <n v="0.53500000000000003"/>
    <n v="0.155"/>
    <n v="1.383"/>
    <n v="0.59599999999999997"/>
    <n v="0.25650000000000001"/>
    <n v="0.48499999999999999"/>
    <n v="14"/>
    <n v="12"/>
    <s v="Rebecca"/>
    <s v="Bennett"/>
    <s v="University of Houston"/>
    <n v="2"/>
    <x v="9"/>
    <n v="18"/>
  </r>
  <r>
    <n v="3215"/>
    <s v="F"/>
    <n v="0.56999999999999995"/>
    <n v="0.495"/>
    <n v="0.16"/>
    <n v="1.0914999999999999"/>
    <n v="0.45200000000000001"/>
    <n v="0.27500000000000002"/>
    <n v="0.315"/>
    <n v="14"/>
    <n v="8"/>
    <s v="Kali"/>
    <s v="Metcalfe"/>
    <s v="Mote Marine Laboratory"/>
    <n v="4"/>
    <x v="8"/>
    <n v="6.1"/>
  </r>
  <r>
    <n v="3085"/>
    <s v="I"/>
    <n v="0.23"/>
    <n v="0.17"/>
    <n v="0.05"/>
    <n v="5.7000000000000002E-2"/>
    <n v="2.5999999999999999E-2"/>
    <n v="1.2999999999999999E-2"/>
    <n v="1.6E-2"/>
    <n v="5"/>
    <n v="10"/>
    <s v="Hazel"/>
    <s v="Villa"/>
    <s v="University of Minnesota"/>
    <n v="9"/>
    <x v="7"/>
    <n v="1.9"/>
  </r>
  <r>
    <n v="1794"/>
    <s v="M"/>
    <n v="0.57499999999999996"/>
    <n v="0.44"/>
    <n v="0.185"/>
    <n v="1.0249999999999999"/>
    <n v="0.50749999999999995"/>
    <n v="0.22450000000000001"/>
    <n v="0.2485"/>
    <n v="10"/>
    <n v="2"/>
    <s v="Tiegan"/>
    <s v="Davie"/>
    <s v="University of California, Davis"/>
    <n v="9"/>
    <x v="7"/>
    <n v="1.9"/>
  </r>
  <r>
    <n v="2957"/>
    <s v="F"/>
    <n v="0.65"/>
    <n v="0.56499999999999995"/>
    <n v="0.2"/>
    <n v="1.6645000000000001"/>
    <n v="0.753"/>
    <n v="0.36699999999999999"/>
    <n v="0.43"/>
    <n v="12"/>
    <n v="2"/>
    <s v="Tiegan"/>
    <s v="Davie"/>
    <s v="University of California, Davis"/>
    <n v="9"/>
    <x v="7"/>
    <n v="1.9"/>
  </r>
  <r>
    <n v="2260"/>
    <s v="F"/>
    <n v="0.59"/>
    <n v="0.46500000000000002"/>
    <n v="0.16"/>
    <n v="1.1005"/>
    <n v="0.50600000000000001"/>
    <n v="0.2525"/>
    <n v="0.29499999999999998"/>
    <n v="13"/>
    <n v="15"/>
    <s v="Conan"/>
    <s v="Dalton"/>
    <s v="University of Houston"/>
    <n v="5"/>
    <x v="3"/>
    <n v="12.8"/>
  </r>
  <r>
    <n v="437"/>
    <s v="I"/>
    <n v="0.36"/>
    <n v="0.27500000000000002"/>
    <n v="9.5000000000000001E-2"/>
    <n v="0.217"/>
    <n v="8.4000000000000005E-2"/>
    <n v="4.3499999999999997E-2"/>
    <n v="0.09"/>
    <n v="7"/>
    <n v="15"/>
    <s v="Conan"/>
    <s v="Dalton"/>
    <s v="University of Houston"/>
    <n v="2"/>
    <x v="9"/>
    <n v="18"/>
  </r>
  <r>
    <n v="1578"/>
    <s v="I"/>
    <n v="0.49"/>
    <n v="0.4"/>
    <n v="0.13500000000000001"/>
    <n v="0.624"/>
    <n v="0.30349999999999999"/>
    <n v="0.1285"/>
    <n v="0.16900000000000001"/>
    <n v="8"/>
    <n v="7"/>
    <s v="Iona"/>
    <s v="Connolly"/>
    <s v="Florida Atlantic University"/>
    <n v="5"/>
    <x v="3"/>
    <n v="12.8"/>
  </r>
  <r>
    <n v="678"/>
    <s v="F"/>
    <n v="0.5"/>
    <n v="0.375"/>
    <n v="0.115"/>
    <n v="0.59450000000000003"/>
    <n v="0.185"/>
    <n v="0.14799999999999999"/>
    <n v="0.19"/>
    <n v="11"/>
    <n v="3"/>
    <s v="Inaya"/>
    <s v="Bernard"/>
    <s v="Stanford University"/>
    <n v="7"/>
    <x v="1"/>
    <n v="2.5"/>
  </r>
  <r>
    <n v="4113"/>
    <s v="F"/>
    <n v="0.56000000000000005"/>
    <n v="0.42"/>
    <n v="0.18"/>
    <n v="1.6645000000000001"/>
    <n v="0.77549999999999997"/>
    <n v="0.35"/>
    <n v="0.45250000000000001"/>
    <n v="9"/>
    <n v="6"/>
    <s v="Martin"/>
    <s v="Gaines"/>
    <s v="San Diego State University"/>
    <n v="10"/>
    <x v="4"/>
    <n v="24.1"/>
  </r>
  <r>
    <n v="3289"/>
    <s v="F"/>
    <n v="0.60499999999999998"/>
    <n v="0.47499999999999998"/>
    <n v="0.14499999999999999"/>
    <n v="1.0185"/>
    <n v="0.46949999999999997"/>
    <n v="0.22500000000000001"/>
    <n v="0.27"/>
    <n v="15"/>
    <n v="10"/>
    <s v="Hazel"/>
    <s v="Villa"/>
    <s v="University of Minnesota"/>
    <n v="7"/>
    <x v="1"/>
    <n v="2.5"/>
  </r>
  <r>
    <n v="408"/>
    <s v="M"/>
    <n v="0.59"/>
    <n v="0.48499999999999999"/>
    <n v="0.12"/>
    <n v="0.91100000000000003"/>
    <n v="0.39"/>
    <n v="0.182"/>
    <n v="0.28999999999999998"/>
    <n v="16"/>
    <n v="5"/>
    <s v="Haniya"/>
    <s v="Talley"/>
    <s v="Prince William Sound Science Center"/>
    <n v="5"/>
    <x v="3"/>
    <n v="12.8"/>
  </r>
  <r>
    <n v="3122"/>
    <s v="F"/>
    <n v="0.55000000000000004"/>
    <n v="0.42499999999999999"/>
    <n v="0.14000000000000001"/>
    <n v="0.95199999999999996"/>
    <n v="0.48949999999999999"/>
    <n v="0.19450000000000001"/>
    <n v="0.2185"/>
    <n v="7"/>
    <n v="11"/>
    <s v="Naima"/>
    <s v="Reyes"/>
    <s v="University of Houston"/>
    <n v="5"/>
    <x v="3"/>
    <n v="12.8"/>
  </r>
  <r>
    <n v="3208"/>
    <s v="I"/>
    <n v="0.48"/>
    <n v="0.38"/>
    <n v="0.125"/>
    <n v="0.52300000000000002"/>
    <n v="0.21049999999999999"/>
    <n v="0.1045"/>
    <n v="0.17499999999999999"/>
    <n v="15"/>
    <n v="8"/>
    <s v="Kali"/>
    <s v="Metcalfe"/>
    <s v="Mote Marine Laboratory"/>
    <n v="7"/>
    <x v="1"/>
    <n v="2.5"/>
  </r>
  <r>
    <n v="2716"/>
    <s v="I"/>
    <n v="0.33500000000000002"/>
    <n v="0.25"/>
    <n v="0.08"/>
    <n v="0.16700000000000001"/>
    <n v="6.7500000000000004E-2"/>
    <n v="3.2500000000000001E-2"/>
    <n v="5.7500000000000002E-2"/>
    <n v="6"/>
    <n v="3"/>
    <s v="Inaya"/>
    <s v="Bernard"/>
    <s v="Stanford University"/>
    <n v="4"/>
    <x v="8"/>
    <n v="6.1"/>
  </r>
  <r>
    <n v="941"/>
    <s v="I"/>
    <n v="0.46"/>
    <n v="0.34499999999999997"/>
    <n v="0.105"/>
    <n v="0.44900000000000001"/>
    <n v="0.19600000000000001"/>
    <n v="9.4500000000000001E-2"/>
    <n v="0.1265"/>
    <n v="7"/>
    <n v="8"/>
    <s v="Kali"/>
    <s v="Metcalfe"/>
    <s v="Mote Marine Laboratory"/>
    <n v="1"/>
    <x v="0"/>
    <n v="22.1"/>
  </r>
  <r>
    <n v="2252"/>
    <s v="M"/>
    <n v="0.6"/>
    <n v="0.48499999999999999"/>
    <n v="0.17499999999999999"/>
    <n v="1.2675000000000001"/>
    <n v="0.4995"/>
    <n v="0.28149999999999997"/>
    <n v="0.38"/>
    <n v="13"/>
    <n v="4"/>
    <s v="Nate"/>
    <s v="Craig"/>
    <s v="NOAA Fisheries"/>
    <n v="3"/>
    <x v="6"/>
    <n v="3.6"/>
  </r>
  <r>
    <n v="1952"/>
    <s v="F"/>
    <n v="0.64"/>
    <n v="0.51500000000000001"/>
    <n v="0.16500000000000001"/>
    <n v="1.3115000000000001"/>
    <n v="0.4945"/>
    <n v="0.2555"/>
    <n v="0.41"/>
    <n v="10"/>
    <n v="12"/>
    <s v="Rebecca"/>
    <s v="Bennett"/>
    <s v="University of Houston"/>
    <n v="6"/>
    <x v="5"/>
    <n v="14.1"/>
  </r>
  <r>
    <n v="3409"/>
    <s v="I"/>
    <n v="0.39"/>
    <n v="0.315"/>
    <n v="0.09"/>
    <n v="0.3095"/>
    <n v="0.14699999999999999"/>
    <n v="0.05"/>
    <n v="0.09"/>
    <n v="7"/>
    <n v="9"/>
    <s v="Danica"/>
    <s v="Tyler"/>
    <s v="University of Florida_x0009_"/>
    <n v="9"/>
    <x v="7"/>
    <n v="1.9"/>
  </r>
  <r>
    <n v="1784"/>
    <s v="M"/>
    <n v="0.52500000000000002"/>
    <n v="0.38"/>
    <n v="0.125"/>
    <n v="0.65"/>
    <n v="0.30299999999999999"/>
    <n v="0.155"/>
    <n v="0.159"/>
    <n v="7"/>
    <n v="12"/>
    <s v="Rebecca"/>
    <s v="Bennett"/>
    <s v="University of Houston"/>
    <n v="3"/>
    <x v="6"/>
    <n v="3.6"/>
  </r>
  <r>
    <n v="1100"/>
    <s v="I"/>
    <n v="0.5"/>
    <n v="0.375"/>
    <n v="0.14000000000000001"/>
    <n v="0.54949999999999999"/>
    <n v="0.248"/>
    <n v="0.112"/>
    <n v="0.1585"/>
    <n v="7"/>
    <n v="1"/>
    <s v="Jan"/>
    <s v="Odom"/>
    <s v="University of Houston"/>
    <n v="10"/>
    <x v="4"/>
    <n v="24.1"/>
  </r>
  <r>
    <n v="910"/>
    <s v="I"/>
    <n v="0.33500000000000002"/>
    <n v="0.25"/>
    <n v="7.4999999999999997E-2"/>
    <n v="0.186"/>
    <n v="9.4500000000000001E-2"/>
    <n v="3.7999999999999999E-2"/>
    <n v="4.4499999999999998E-2"/>
    <n v="7"/>
    <n v="7"/>
    <s v="Iona"/>
    <s v="Connolly"/>
    <s v="Florida Atlantic University"/>
    <n v="9"/>
    <x v="7"/>
    <n v="1.9"/>
  </r>
  <r>
    <n v="991"/>
    <s v="F"/>
    <n v="0.57499999999999996"/>
    <n v="0.46"/>
    <n v="0.16"/>
    <n v="1.103"/>
    <n v="0.53800000000000003"/>
    <n v="0.221"/>
    <n v="0.249"/>
    <n v="9"/>
    <n v="7"/>
    <s v="Iona"/>
    <s v="Connolly"/>
    <s v="Florida Atlantic University"/>
    <n v="9"/>
    <x v="7"/>
    <n v="1.9"/>
  </r>
  <r>
    <n v="3402"/>
    <s v="M"/>
    <n v="0.48"/>
    <n v="0.39500000000000002"/>
    <n v="0.15"/>
    <n v="0.68149999999999999"/>
    <n v="0.2145"/>
    <n v="0.14050000000000001"/>
    <n v="0.2495"/>
    <n v="18"/>
    <n v="9"/>
    <s v="Danica"/>
    <s v="Tyler"/>
    <s v="University of Florida_x0009_"/>
    <n v="6"/>
    <x v="5"/>
    <n v="14.1"/>
  </r>
  <r>
    <n v="1103"/>
    <s v="M"/>
    <n v="0.5"/>
    <n v="0.39"/>
    <n v="0.125"/>
    <n v="0.52149999999999996"/>
    <n v="0.2485"/>
    <n v="0.11700000000000001"/>
    <n v="0.13100000000000001"/>
    <n v="6"/>
    <n v="8"/>
    <s v="Kali"/>
    <s v="Metcalfe"/>
    <s v="Mote Marine Laboratory"/>
    <n v="7"/>
    <x v="1"/>
    <n v="2.5"/>
  </r>
  <r>
    <n v="2623"/>
    <s v="F"/>
    <n v="0.7"/>
    <n v="0.57499999999999996"/>
    <n v="0.20499999999999999"/>
    <n v="1.7975000000000001"/>
    <n v="0.72950000000000004"/>
    <n v="0.39350000000000002"/>
    <n v="0.51649999999999996"/>
    <n v="13"/>
    <n v="3"/>
    <s v="Inaya"/>
    <s v="Bernard"/>
    <s v="Stanford University"/>
    <n v="8"/>
    <x v="2"/>
    <n v="12.3"/>
  </r>
  <r>
    <n v="2865"/>
    <s v="I"/>
    <n v="0.31"/>
    <n v="0.23"/>
    <n v="7.0000000000000007E-2"/>
    <n v="0.1245"/>
    <n v="5.0500000000000003E-2"/>
    <n v="2.6499999999999999E-2"/>
    <n v="3.7999999999999999E-2"/>
    <n v="6"/>
    <n v="15"/>
    <s v="Conan"/>
    <s v="Dalton"/>
    <s v="University of Houston"/>
    <n v="7"/>
    <x v="1"/>
    <n v="2.5"/>
  </r>
  <r>
    <n v="1222"/>
    <s v="I"/>
    <n v="0.33"/>
    <n v="0.20499999999999999"/>
    <n v="9.5000000000000001E-2"/>
    <n v="0.1595"/>
    <n v="7.6999999999999999E-2"/>
    <n v="3.2000000000000001E-2"/>
    <n v="4.3499999999999997E-2"/>
    <n v="5"/>
    <n v="8"/>
    <s v="Kali"/>
    <s v="Metcalfe"/>
    <s v="Mote Marine Laboratory"/>
    <n v="9"/>
    <x v="7"/>
    <n v="1.9"/>
  </r>
  <r>
    <n v="3108"/>
    <s v="I"/>
    <n v="0.37"/>
    <n v="0.27500000000000002"/>
    <n v="0.1"/>
    <n v="0.28149999999999997"/>
    <n v="0.15049999999999999"/>
    <n v="5.0500000000000003E-2"/>
    <n v="6.8000000000000005E-2"/>
    <n v="5"/>
    <n v="6"/>
    <s v="Martin"/>
    <s v="Gaines"/>
    <s v="San Diego State University"/>
    <n v="5"/>
    <x v="3"/>
    <n v="12.8"/>
  </r>
  <r>
    <n v="600"/>
    <s v="F"/>
    <n v="0.56000000000000005"/>
    <n v="0.44500000000000001"/>
    <n v="0.19500000000000001"/>
    <n v="0.98099999999999998"/>
    <n v="0.30499999999999999"/>
    <n v="0.22450000000000001"/>
    <n v="0.33500000000000002"/>
    <n v="16"/>
    <n v="4"/>
    <s v="Nate"/>
    <s v="Craig"/>
    <s v="NOAA Fisheries"/>
    <n v="5"/>
    <x v="3"/>
    <n v="12.8"/>
  </r>
  <r>
    <n v="298"/>
    <s v="I"/>
    <n v="0.28000000000000003"/>
    <n v="0.21"/>
    <n v="8.5000000000000006E-2"/>
    <n v="0.1065"/>
    <n v="3.9E-2"/>
    <n v="2.9499999999999998E-2"/>
    <n v="0.03"/>
    <n v="4"/>
    <n v="2"/>
    <s v="Tiegan"/>
    <s v="Davie"/>
    <s v="University of California, Davis"/>
    <n v="4"/>
    <x v="8"/>
    <n v="6.1"/>
  </r>
  <r>
    <n v="3587"/>
    <s v="I"/>
    <n v="0.63"/>
    <n v="0.46500000000000002"/>
    <n v="0.15"/>
    <n v="1.0315000000000001"/>
    <n v="0.42649999999999999"/>
    <n v="0.24"/>
    <n v="0.32500000000000001"/>
    <n v="11"/>
    <n v="6"/>
    <s v="Martin"/>
    <s v="Gaines"/>
    <s v="San Diego State University"/>
    <n v="6"/>
    <x v="5"/>
    <n v="14.1"/>
  </r>
  <r>
    <n v="1747"/>
    <s v="M"/>
    <n v="0.7"/>
    <n v="0.56499999999999995"/>
    <n v="0.17499999999999999"/>
    <n v="1.8565"/>
    <n v="0.84450000000000003"/>
    <n v="0.39350000000000002"/>
    <n v="0.54"/>
    <n v="10"/>
    <n v="6"/>
    <s v="Martin"/>
    <s v="Gaines"/>
    <s v="San Diego State University"/>
    <n v="9"/>
    <x v="7"/>
    <n v="1.9"/>
  </r>
  <r>
    <n v="660"/>
    <s v="F"/>
    <n v="0.58499999999999996"/>
    <n v="0.47499999999999998"/>
    <n v="0.185"/>
    <n v="0.95850000000000002"/>
    <n v="0.41449999999999998"/>
    <n v="0.1615"/>
    <n v="0.33"/>
    <n v="11"/>
    <n v="2"/>
    <s v="Tiegan"/>
    <s v="Davie"/>
    <s v="University of California, Davis"/>
    <n v="8"/>
    <x v="2"/>
    <n v="12.3"/>
  </r>
  <r>
    <n v="161"/>
    <s v="M"/>
    <n v="0.60499999999999998"/>
    <n v="0.46500000000000002"/>
    <n v="0.16500000000000001"/>
    <n v="1.056"/>
    <n v="0.42149999999999999"/>
    <n v="0.2475"/>
    <n v="0.34"/>
    <n v="13"/>
    <n v="14"/>
    <s v="Santiago"/>
    <s v="Vaughan"/>
    <s v="Ohio State University_x0009_"/>
    <n v="4"/>
    <x v="8"/>
    <n v="6.1"/>
  </r>
  <r>
    <n v="312"/>
    <s v="M"/>
    <n v="0.56000000000000005"/>
    <n v="0.44"/>
    <n v="0.14000000000000001"/>
    <n v="0.97099999999999997"/>
    <n v="0.443"/>
    <n v="0.20449999999999999"/>
    <n v="0.26500000000000001"/>
    <n v="14"/>
    <n v="3"/>
    <s v="Inaya"/>
    <s v="Bernard"/>
    <s v="Stanford University"/>
    <n v="8"/>
    <x v="2"/>
    <n v="12.3"/>
  </r>
  <r>
    <n v="3167"/>
    <s v="F"/>
    <n v="0.64"/>
    <n v="0.54"/>
    <n v="0.17499999999999999"/>
    <n v="1.571"/>
    <n v="0.627"/>
    <n v="0.27100000000000002"/>
    <n v="0.47499999999999998"/>
    <n v="18"/>
    <n v="7"/>
    <s v="Iona"/>
    <s v="Connolly"/>
    <s v="Florida Atlantic University"/>
    <n v="5"/>
    <x v="3"/>
    <n v="12.8"/>
  </r>
  <r>
    <n v="3378"/>
    <s v="I"/>
    <n v="0.255"/>
    <n v="0.19"/>
    <n v="7.0000000000000007E-2"/>
    <n v="8.1500000000000003E-2"/>
    <n v="2.8000000000000001E-2"/>
    <n v="1.6E-2"/>
    <n v="3.1E-2"/>
    <n v="5"/>
    <n v="4"/>
    <s v="Nate"/>
    <s v="Craig"/>
    <s v="NOAA Fisheries"/>
    <n v="8"/>
    <x v="2"/>
    <n v="12.3"/>
  </r>
  <r>
    <n v="425"/>
    <s v="I"/>
    <n v="0.26"/>
    <n v="0.2"/>
    <n v="7.0000000000000007E-2"/>
    <n v="9.1999999999999998E-2"/>
    <n v="3.6999999999999998E-2"/>
    <n v="0.02"/>
    <n v="0.03"/>
    <n v="6"/>
    <n v="9"/>
    <s v="Danica"/>
    <s v="Tyler"/>
    <s v="University of Florida_x0009_"/>
    <n v="6"/>
    <x v="5"/>
    <n v="14.1"/>
  </r>
  <r>
    <n v="1889"/>
    <s v="F"/>
    <n v="0.56499999999999995"/>
    <n v="0.44500000000000001"/>
    <n v="0.125"/>
    <n v="0.83050000000000002"/>
    <n v="0.3135"/>
    <n v="0.17849999999999999"/>
    <n v="0.23"/>
    <n v="11"/>
    <n v="10"/>
    <s v="Hazel"/>
    <s v="Villa"/>
    <s v="University of Minnesota"/>
    <n v="9"/>
    <x v="7"/>
    <n v="1.9"/>
  </r>
  <r>
    <n v="3192"/>
    <s v="M"/>
    <n v="0.65"/>
    <n v="0.51500000000000001"/>
    <n v="0.18"/>
    <n v="1.3314999999999999"/>
    <n v="0.5665"/>
    <n v="0.34699999999999998"/>
    <n v="0.40500000000000003"/>
    <n v="13"/>
    <n v="2"/>
    <s v="Tiegan"/>
    <s v="Davie"/>
    <s v="University of California, Davis"/>
    <n v="8"/>
    <x v="2"/>
    <n v="12.3"/>
  </r>
  <r>
    <n v="52"/>
    <s v="M"/>
    <n v="0.4"/>
    <n v="0.32"/>
    <n v="9.5000000000000001E-2"/>
    <n v="0.30299999999999999"/>
    <n v="0.13350000000000001"/>
    <n v="0.06"/>
    <n v="0.1"/>
    <n v="7"/>
    <n v="8"/>
    <s v="Kali"/>
    <s v="Metcalfe"/>
    <s v="Mote Marine Laboratory"/>
    <n v="9"/>
    <x v="7"/>
    <n v="1.9"/>
  </r>
  <r>
    <n v="2809"/>
    <s v="F"/>
    <n v="0.70499999999999996"/>
    <n v="0.54"/>
    <n v="0.20499999999999999"/>
    <n v="1.7569999999999999"/>
    <n v="0.82650000000000001"/>
    <n v="0.41699999999999998"/>
    <n v="0.46100000000000002"/>
    <n v="9"/>
    <n v="14"/>
    <s v="Santiago"/>
    <s v="Vaughan"/>
    <s v="Ohio State University_x0009_"/>
    <n v="8"/>
    <x v="2"/>
    <n v="12.3"/>
  </r>
  <r>
    <n v="3526"/>
    <s v="I"/>
    <n v="0.33"/>
    <n v="0.23"/>
    <n v="8.5000000000000006E-2"/>
    <n v="0.16950000000000001"/>
    <n v="7.9000000000000001E-2"/>
    <n v="2.5999999999999999E-2"/>
    <n v="5.0500000000000003E-2"/>
    <n v="6"/>
    <n v="5"/>
    <s v="Haniya"/>
    <s v="Talley"/>
    <s v="Prince William Sound Science Center"/>
    <n v="3"/>
    <x v="6"/>
    <n v="3.6"/>
  </r>
  <r>
    <n v="1262"/>
    <s v="I"/>
    <n v="0.45"/>
    <n v="0.33"/>
    <n v="0.105"/>
    <n v="0.44800000000000001"/>
    <n v="0.20799999999999999"/>
    <n v="8.8999999999999996E-2"/>
    <n v="0.12"/>
    <n v="9"/>
    <n v="9"/>
    <s v="Danica"/>
    <s v="Tyler"/>
    <s v="University of Florida_x0009_"/>
    <n v="6"/>
    <x v="5"/>
    <n v="14.1"/>
  </r>
  <r>
    <n v="393"/>
    <s v="F"/>
    <n v="0.47"/>
    <n v="0.375"/>
    <n v="0.125"/>
    <n v="0.5615"/>
    <n v="0.252"/>
    <n v="0.13700000000000001"/>
    <n v="0.18"/>
    <n v="10"/>
    <n v="13"/>
    <s v="Betty"/>
    <s v="Berg"/>
    <s v="University of Houston"/>
    <n v="5"/>
    <x v="3"/>
    <n v="12.8"/>
  </r>
  <r>
    <n v="3639"/>
    <s v="I"/>
    <n v="0.44"/>
    <n v="0.34"/>
    <n v="0.105"/>
    <n v="0.34399999999999997"/>
    <n v="0.123"/>
    <n v="8.1000000000000003E-2"/>
    <n v="0.125"/>
    <n v="8"/>
    <n v="11"/>
    <s v="Naima"/>
    <s v="Reyes"/>
    <s v="University of Houston"/>
    <n v="1"/>
    <x v="0"/>
    <n v="22.1"/>
  </r>
  <r>
    <n v="4059"/>
    <s v="F"/>
    <n v="0.69499999999999995"/>
    <n v="0.56000000000000005"/>
    <n v="0.185"/>
    <n v="1.7715000000000001"/>
    <n v="0.81950000000000001"/>
    <n v="0.33100000000000002"/>
    <n v="0.437"/>
    <n v="10"/>
    <n v="3"/>
    <s v="Inaya"/>
    <s v="Bernard"/>
    <s v="Stanford University"/>
    <n v="9"/>
    <x v="7"/>
    <n v="1.9"/>
  </r>
  <r>
    <n v="1025"/>
    <s v="F"/>
    <n v="0.64500000000000002"/>
    <n v="0.5"/>
    <n v="0.155"/>
    <n v="1.2204999999999999"/>
    <n v="0.61450000000000005"/>
    <n v="0.23599999999999999"/>
    <n v="0.31850000000000001"/>
    <n v="10"/>
    <n v="8"/>
    <s v="Kali"/>
    <s v="Metcalfe"/>
    <s v="Mote Marine Laboratory"/>
    <n v="2"/>
    <x v="9"/>
    <n v="18"/>
  </r>
  <r>
    <n v="3997"/>
    <s v="I"/>
    <n v="0.315"/>
    <n v="0.23"/>
    <n v="0"/>
    <n v="0.13400000000000001"/>
    <n v="5.7500000000000002E-2"/>
    <n v="2.8500000000000001E-2"/>
    <n v="0.35049999999999998"/>
    <n v="6"/>
    <n v="9"/>
    <s v="Danica"/>
    <s v="Tyler"/>
    <s v="University of Florida_x0009_"/>
    <n v="5"/>
    <x v="3"/>
    <n v="12.8"/>
  </r>
  <r>
    <n v="1122"/>
    <s v="M"/>
    <n v="0.54500000000000004"/>
    <n v="0.41"/>
    <n v="0.12"/>
    <n v="0.79300000000000004"/>
    <n v="0.434"/>
    <n v="0.14050000000000001"/>
    <n v="0.19"/>
    <n v="9"/>
    <n v="13"/>
    <s v="Betty"/>
    <s v="Berg"/>
    <s v="University of Houston"/>
    <n v="9"/>
    <x v="7"/>
    <n v="1.9"/>
  </r>
  <r>
    <n v="695"/>
    <s v="I"/>
    <n v="0.16500000000000001"/>
    <n v="0.11"/>
    <n v="0.02"/>
    <n v="1.9E-2"/>
    <n v="6.4999999999999997E-3"/>
    <n v="2.5000000000000001E-3"/>
    <n v="5.0000000000000001E-3"/>
    <n v="4"/>
    <n v="11"/>
    <s v="Naima"/>
    <s v="Reyes"/>
    <s v="University of Houston"/>
    <n v="2"/>
    <x v="9"/>
    <n v="18"/>
  </r>
  <r>
    <n v="1986"/>
    <s v="M"/>
    <n v="0.76"/>
    <n v="0.60499999999999998"/>
    <n v="0.215"/>
    <n v="2.173"/>
    <n v="0.80100000000000005"/>
    <n v="0.49149999999999999"/>
    <n v="0.64600000000000002"/>
    <n v="13"/>
    <n v="4"/>
    <s v="Nate"/>
    <s v="Craig"/>
    <s v="NOAA Fisheries"/>
    <n v="7"/>
    <x v="1"/>
    <n v="2.5"/>
  </r>
  <r>
    <n v="2732"/>
    <s v="I"/>
    <n v="0.41"/>
    <n v="0.315"/>
    <n v="0.1"/>
    <n v="0.3"/>
    <n v="0.124"/>
    <n v="5.7500000000000002E-2"/>
    <n v="0.1"/>
    <n v="8"/>
    <n v="10"/>
    <s v="Hazel"/>
    <s v="Villa"/>
    <s v="University of Minnesota"/>
    <n v="2"/>
    <x v="9"/>
    <n v="18"/>
  </r>
  <r>
    <n v="4051"/>
    <s v="M"/>
    <n v="0.625"/>
    <n v="0.495"/>
    <n v="0.17499999999999999"/>
    <n v="1.2935000000000001"/>
    <n v="0.58050000000000002"/>
    <n v="0.317"/>
    <n v="0.35499999999999998"/>
    <n v="9"/>
    <n v="1"/>
    <s v="Jan"/>
    <s v="Odom"/>
    <s v="University of Houston"/>
    <n v="4"/>
    <x v="8"/>
    <n v="6.1"/>
  </r>
  <r>
    <n v="454"/>
    <s v="F"/>
    <n v="0.56499999999999995"/>
    <n v="0.49"/>
    <n v="0.155"/>
    <n v="0.92449999999999999"/>
    <n v="0.40500000000000003"/>
    <n v="0.2195"/>
    <n v="0.255"/>
    <n v="11"/>
    <n v="14"/>
    <s v="Santiago"/>
    <s v="Vaughan"/>
    <s v="Ohio State University_x0009_"/>
    <n v="7"/>
    <x v="1"/>
    <n v="2.5"/>
  </r>
  <r>
    <n v="3291"/>
    <s v="F"/>
    <n v="0.51"/>
    <n v="0.39500000000000002"/>
    <n v="0.12"/>
    <n v="0.61750000000000005"/>
    <n v="0.26200000000000001"/>
    <n v="0.122"/>
    <n v="0.193"/>
    <n v="12"/>
    <n v="4"/>
    <s v="Nate"/>
    <s v="Craig"/>
    <s v="NOAA Fisheries"/>
    <n v="6"/>
    <x v="5"/>
    <n v="14.1"/>
  </r>
  <r>
    <n v="2813"/>
    <s v="I"/>
    <n v="0.24"/>
    <n v="0.17"/>
    <n v="0.05"/>
    <n v="5.45E-2"/>
    <n v="2.0500000000000001E-2"/>
    <n v="1.6E-2"/>
    <n v="1.55E-2"/>
    <n v="5"/>
    <n v="15"/>
    <s v="Conan"/>
    <s v="Dalton"/>
    <s v="University of Houston"/>
    <n v="5"/>
    <x v="3"/>
    <n v="12.8"/>
  </r>
  <r>
    <n v="4024"/>
    <s v="I"/>
    <n v="0.27500000000000002"/>
    <n v="0.2"/>
    <n v="7.0000000000000007E-2"/>
    <n v="9.6000000000000002E-2"/>
    <n v="3.6999999999999998E-2"/>
    <n v="2.2499999999999999E-2"/>
    <n v="0.03"/>
    <n v="6"/>
    <n v="10"/>
    <s v="Hazel"/>
    <s v="Villa"/>
    <s v="University of Minnesota"/>
    <n v="8"/>
    <x v="2"/>
    <n v="12.3"/>
  </r>
  <r>
    <n v="2738"/>
    <s v="I"/>
    <n v="0.44500000000000001"/>
    <n v="0.36"/>
    <n v="0.11"/>
    <n v="0.42349999999999999"/>
    <n v="0.182"/>
    <n v="7.6499999999999999E-2"/>
    <n v="0.14000000000000001"/>
    <n v="9"/>
    <n v="6"/>
    <s v="Martin"/>
    <s v="Gaines"/>
    <s v="San Diego State University"/>
    <n v="7"/>
    <x v="1"/>
    <n v="2.5"/>
  </r>
  <r>
    <n v="2245"/>
    <s v="I"/>
    <n v="0.35499999999999998"/>
    <n v="0.28000000000000003"/>
    <n v="0.1"/>
    <n v="0.22750000000000001"/>
    <n v="9.35E-2"/>
    <n v="4.5499999999999999E-2"/>
    <n v="8.5000000000000006E-2"/>
    <n v="11"/>
    <n v="13"/>
    <s v="Betty"/>
    <s v="Berg"/>
    <s v="University of Houston"/>
    <n v="3"/>
    <x v="6"/>
    <n v="3.6"/>
  </r>
  <r>
    <n v="2332"/>
    <s v="M"/>
    <n v="0.59"/>
    <n v="0.46"/>
    <n v="0.155"/>
    <n v="0.90600000000000003"/>
    <n v="0.32700000000000001"/>
    <n v="0.14849999999999999"/>
    <n v="0.33500000000000002"/>
    <n v="15"/>
    <n v="10"/>
    <s v="Hazel"/>
    <s v="Villa"/>
    <s v="University of Minnesota"/>
    <n v="2"/>
    <x v="9"/>
    <n v="18"/>
  </r>
  <r>
    <n v="2948"/>
    <s v="M"/>
    <n v="0.63500000000000001"/>
    <n v="0.48499999999999999"/>
    <n v="0.18"/>
    <n v="1.1795"/>
    <n v="0.47849999999999998"/>
    <n v="0.27750000000000002"/>
    <n v="0.35499999999999998"/>
    <n v="10"/>
    <n v="4"/>
    <s v="Nate"/>
    <s v="Craig"/>
    <s v="NOAA Fisheries"/>
    <n v="7"/>
    <x v="1"/>
    <n v="2.5"/>
  </r>
  <r>
    <n v="3014"/>
    <s v="I"/>
    <n v="0.39"/>
    <n v="0.28000000000000003"/>
    <n v="0.09"/>
    <n v="0.215"/>
    <n v="8.4500000000000006E-2"/>
    <n v="3.4000000000000002E-2"/>
    <n v="7.9000000000000001E-2"/>
    <n v="8"/>
    <n v="14"/>
    <s v="Santiago"/>
    <s v="Vaughan"/>
    <s v="Ohio State University_x0009_"/>
    <n v="10"/>
    <x v="4"/>
    <n v="24.1"/>
  </r>
  <r>
    <n v="1495"/>
    <s v="M"/>
    <n v="0.62"/>
    <n v="0.48499999999999999"/>
    <n v="0.155"/>
    <n v="1.0489999999999999"/>
    <n v="0.46200000000000002"/>
    <n v="0.23100000000000001"/>
    <n v="0.25"/>
    <n v="10"/>
    <n v="2"/>
    <s v="Tiegan"/>
    <s v="Davie"/>
    <s v="University of California, Davis"/>
    <n v="5"/>
    <x v="3"/>
    <n v="12.8"/>
  </r>
  <r>
    <n v="3235"/>
    <s v="F"/>
    <n v="0.59"/>
    <n v="0.48499999999999999"/>
    <n v="0.20499999999999999"/>
    <n v="1.2315"/>
    <n v="0.45250000000000001"/>
    <n v="0.23799999999999999"/>
    <n v="0.42"/>
    <n v="13"/>
    <n v="4"/>
    <s v="Nate"/>
    <s v="Craig"/>
    <s v="NOAA Fisheries"/>
    <n v="3"/>
    <x v="6"/>
    <n v="3.6"/>
  </r>
  <r>
    <n v="3923"/>
    <s v="I"/>
    <n v="0.52500000000000002"/>
    <n v="0.4"/>
    <n v="0.14000000000000001"/>
    <n v="0.69550000000000001"/>
    <n v="0.24049999999999999"/>
    <n v="0.16"/>
    <n v="0.253"/>
    <n v="10"/>
    <n v="15"/>
    <s v="Conan"/>
    <s v="Dalton"/>
    <s v="University of Houston"/>
    <n v="3"/>
    <x v="6"/>
    <n v="3.6"/>
  </r>
  <r>
    <n v="3282"/>
    <s v="M"/>
    <n v="0.55000000000000004"/>
    <n v="0.45"/>
    <n v="0.17"/>
    <n v="0.81"/>
    <n v="0.317"/>
    <n v="0.157"/>
    <n v="0.22"/>
    <n v="11"/>
    <n v="5"/>
    <s v="Haniya"/>
    <s v="Talley"/>
    <s v="Prince William Sound Science Center"/>
    <n v="6"/>
    <x v="5"/>
    <n v="14.1"/>
  </r>
  <r>
    <n v="649"/>
    <s v="I"/>
    <n v="0.46"/>
    <n v="0.35"/>
    <n v="0.12"/>
    <n v="0.48849999999999999"/>
    <n v="0.193"/>
    <n v="0.105"/>
    <n v="0.155"/>
    <n v="11"/>
    <n v="4"/>
    <s v="Nate"/>
    <s v="Craig"/>
    <s v="NOAA Fisheries"/>
    <n v="3"/>
    <x v="6"/>
    <n v="3.6"/>
  </r>
  <r>
    <n v="1086"/>
    <s v="I"/>
    <n v="0.44500000000000001"/>
    <n v="0.34"/>
    <n v="0.14499999999999999"/>
    <n v="0.434"/>
    <n v="0.19450000000000001"/>
    <n v="9.0499999999999997E-2"/>
    <n v="0.13"/>
    <n v="7"/>
    <n v="8"/>
    <s v="Kali"/>
    <s v="Metcalfe"/>
    <s v="Mote Marine Laboratory"/>
    <n v="4"/>
    <x v="8"/>
    <n v="6.1"/>
  </r>
  <r>
    <n v="1059"/>
    <s v="I"/>
    <n v="0.245"/>
    <n v="0.18"/>
    <n v="6.5000000000000002E-2"/>
    <n v="7.0999999999999994E-2"/>
    <n v="0.03"/>
    <n v="1.2999999999999999E-2"/>
    <n v="2.1499999999999998E-2"/>
    <n v="4"/>
    <n v="2"/>
    <s v="Tiegan"/>
    <s v="Davie"/>
    <s v="University of California, Davis"/>
    <n v="3"/>
    <x v="6"/>
    <n v="3.6"/>
  </r>
  <r>
    <n v="127"/>
    <s v="I"/>
    <n v="0.375"/>
    <n v="0.27500000000000002"/>
    <n v="0.09"/>
    <n v="0.23799999999999999"/>
    <n v="0.1075"/>
    <n v="5.45E-2"/>
    <n v="7.0000000000000007E-2"/>
    <n v="6"/>
    <n v="11"/>
    <s v="Naima"/>
    <s v="Reyes"/>
    <s v="University of Houston"/>
    <n v="9"/>
    <x v="7"/>
    <n v="1.9"/>
  </r>
  <r>
    <n v="3376"/>
    <s v="F"/>
    <n v="0.46"/>
    <n v="0.33"/>
    <n v="0.15"/>
    <n v="0.53249999999999997"/>
    <n v="0.20849999999999999"/>
    <n v="0.18049999999999999"/>
    <n v="0.125"/>
    <n v="10"/>
    <n v="15"/>
    <s v="Conan"/>
    <s v="Dalton"/>
    <s v="University of Houston"/>
    <n v="4"/>
    <x v="8"/>
    <n v="6.1"/>
  </r>
  <r>
    <n v="1966"/>
    <s v="M"/>
    <n v="0.66"/>
    <n v="0.51"/>
    <n v="0.17499999999999999"/>
    <n v="1.218"/>
    <n v="0.50549999999999995"/>
    <n v="0.30299999999999999"/>
    <n v="0.37"/>
    <n v="11"/>
    <n v="5"/>
    <s v="Haniya"/>
    <s v="Talley"/>
    <s v="Prince William Sound Science Center"/>
    <n v="6"/>
    <x v="5"/>
    <n v="14.1"/>
  </r>
  <r>
    <n v="2402"/>
    <s v="F"/>
    <n v="0.58499999999999996"/>
    <n v="0.41499999999999998"/>
    <n v="0.155"/>
    <n v="0.69850000000000001"/>
    <n v="0.3"/>
    <n v="0.14599999999999999"/>
    <n v="0.19500000000000001"/>
    <n v="12"/>
    <n v="4"/>
    <s v="Nate"/>
    <s v="Craig"/>
    <s v="NOAA Fisheries"/>
    <n v="4"/>
    <x v="8"/>
    <n v="6.1"/>
  </r>
  <r>
    <n v="2690"/>
    <s v="M"/>
    <n v="0.64500000000000002"/>
    <n v="0.51500000000000001"/>
    <n v="0.16"/>
    <n v="1.1845000000000001"/>
    <n v="0.50600000000000001"/>
    <n v="0.311"/>
    <n v="0.33500000000000002"/>
    <n v="9"/>
    <n v="2"/>
    <s v="Tiegan"/>
    <s v="Davie"/>
    <s v="University of California, Davis"/>
    <n v="3"/>
    <x v="6"/>
    <n v="3.6"/>
  </r>
  <r>
    <n v="1431"/>
    <s v="I"/>
    <n v="0.23"/>
    <n v="0.16500000000000001"/>
    <n v="0.06"/>
    <n v="5.1499999999999997E-2"/>
    <n v="1.9E-2"/>
    <n v="1.4500000000000001E-2"/>
    <n v="3.5999999999999997E-2"/>
    <n v="4"/>
    <n v="7"/>
    <s v="Iona"/>
    <s v="Connolly"/>
    <s v="Florida Atlantic University"/>
    <n v="9"/>
    <x v="7"/>
    <n v="1.9"/>
  </r>
  <r>
    <n v="3457"/>
    <s v="F"/>
    <n v="0.61"/>
    <n v="0.48"/>
    <n v="0.16"/>
    <n v="1.234"/>
    <n v="0.59799999999999998"/>
    <n v="0.23799999999999999"/>
    <n v="0.315"/>
    <n v="12"/>
    <n v="5"/>
    <s v="Haniya"/>
    <s v="Talley"/>
    <s v="Prince William Sound Science Center"/>
    <n v="3"/>
    <x v="6"/>
    <n v="3.6"/>
  </r>
  <r>
    <n v="2313"/>
    <s v="I"/>
    <n v="0.315"/>
    <n v="0.24"/>
    <n v="7.0000000000000007E-2"/>
    <n v="0.13700000000000001"/>
    <n v="5.45E-2"/>
    <n v="3.15E-2"/>
    <n v="0.04"/>
    <n v="8"/>
    <n v="5"/>
    <s v="Haniya"/>
    <s v="Talley"/>
    <s v="Prince William Sound Science Center"/>
    <n v="7"/>
    <x v="1"/>
    <n v="2.5"/>
  </r>
  <r>
    <n v="1850"/>
    <s v="I"/>
    <n v="0.48499999999999999"/>
    <n v="0.38500000000000001"/>
    <n v="0.13"/>
    <n v="0.56799999999999995"/>
    <n v="0.2505"/>
    <n v="0.17799999999999999"/>
    <n v="0.154"/>
    <n v="7"/>
    <n v="12"/>
    <s v="Rebecca"/>
    <s v="Bennett"/>
    <s v="University of Houston"/>
    <n v="4"/>
    <x v="8"/>
    <n v="6.1"/>
  </r>
  <r>
    <n v="2188"/>
    <s v="M"/>
    <n v="0.495"/>
    <n v="0.38500000000000001"/>
    <n v="0.13500000000000001"/>
    <n v="0.63349999999999995"/>
    <n v="0.2"/>
    <n v="0.1225"/>
    <n v="0.26"/>
    <n v="14"/>
    <n v="11"/>
    <s v="Naima"/>
    <s v="Reyes"/>
    <s v="University of Houston"/>
    <n v="8"/>
    <x v="2"/>
    <n v="12.3"/>
  </r>
  <r>
    <n v="2882"/>
    <s v="I"/>
    <n v="0.495"/>
    <n v="0.375"/>
    <n v="0.12"/>
    <n v="0.61399999999999999"/>
    <n v="0.28549999999999998"/>
    <n v="0.13650000000000001"/>
    <n v="0.161"/>
    <n v="8"/>
    <n v="7"/>
    <s v="Iona"/>
    <s v="Connolly"/>
    <s v="Florida Atlantic University"/>
    <n v="6"/>
    <x v="5"/>
    <n v="14.1"/>
  </r>
  <r>
    <n v="260"/>
    <s v="F"/>
    <n v="0.59"/>
    <n v="0.47499999999999998"/>
    <n v="0.16"/>
    <n v="1.1014999999999999"/>
    <n v="0.47749999999999998"/>
    <n v="0.2555"/>
    <n v="0.29499999999999998"/>
    <n v="13"/>
    <n v="8"/>
    <s v="Kali"/>
    <s v="Metcalfe"/>
    <s v="Mote Marine Laboratory"/>
    <n v="8"/>
    <x v="2"/>
    <n v="12.3"/>
  </r>
  <r>
    <n v="1009"/>
    <s v="M"/>
    <n v="0.61"/>
    <n v="0.47499999999999998"/>
    <n v="0.155"/>
    <n v="1.1679999999999999"/>
    <n v="0.55400000000000005"/>
    <n v="0.23899999999999999"/>
    <n v="0.32950000000000002"/>
    <n v="10"/>
    <n v="10"/>
    <s v="Hazel"/>
    <s v="Villa"/>
    <s v="University of Minnesota"/>
    <n v="3"/>
    <x v="6"/>
    <n v="3.6"/>
  </r>
  <r>
    <n v="4093"/>
    <s v="F"/>
    <n v="0.625"/>
    <n v="0.49"/>
    <n v="0.19"/>
    <n v="1.7015"/>
    <n v="0.74650000000000005"/>
    <n v="0.41049999999999998"/>
    <n v="0.38550000000000001"/>
    <n v="11"/>
    <n v="15"/>
    <s v="Conan"/>
    <s v="Dalton"/>
    <s v="University of Houston"/>
    <n v="2"/>
    <x v="9"/>
    <n v="18"/>
  </r>
  <r>
    <n v="3389"/>
    <s v="M"/>
    <n v="0.74"/>
    <n v="0.53500000000000003"/>
    <n v="0.185"/>
    <n v="1.65"/>
    <n v="0.73399999999999999"/>
    <n v="0.45050000000000001"/>
    <n v="0.33500000000000002"/>
    <n v="13"/>
    <n v="8"/>
    <s v="Kali"/>
    <s v="Metcalfe"/>
    <s v="Mote Marine Laboratory"/>
    <n v="6"/>
    <x v="5"/>
    <n v="14.1"/>
  </r>
  <r>
    <n v="1525"/>
    <s v="F"/>
    <n v="0.7"/>
    <n v="0.55000000000000004"/>
    <n v="0.17"/>
    <n v="1.6839999999999999"/>
    <n v="0.75349999999999995"/>
    <n v="0.32650000000000001"/>
    <n v="0.32"/>
    <n v="11"/>
    <n v="12"/>
    <s v="Rebecca"/>
    <s v="Bennett"/>
    <s v="University of Houston"/>
    <n v="5"/>
    <x v="3"/>
    <n v="12.8"/>
  </r>
  <r>
    <n v="3783"/>
    <s v="F"/>
    <n v="0.62"/>
    <n v="0.5"/>
    <n v="0.17499999999999999"/>
    <n v="1.107"/>
    <n v="0.48949999999999999"/>
    <n v="0.24"/>
    <n v="0.34300000000000003"/>
    <n v="11"/>
    <n v="3"/>
    <s v="Inaya"/>
    <s v="Bernard"/>
    <s v="Stanford University"/>
    <n v="2"/>
    <x v="9"/>
    <n v="18"/>
  </r>
  <r>
    <n v="2022"/>
    <s v="M"/>
    <n v="0.52500000000000002"/>
    <n v="0.41"/>
    <n v="0.13"/>
    <n v="0.6875"/>
    <n v="0.34350000000000003"/>
    <n v="0.14949999999999999"/>
    <n v="0.17649999999999999"/>
    <n v="9"/>
    <n v="14"/>
    <s v="Santiago"/>
    <s v="Vaughan"/>
    <s v="Ohio State University_x0009_"/>
    <n v="5"/>
    <x v="3"/>
    <n v="12.8"/>
  </r>
  <r>
    <n v="3832"/>
    <s v="F"/>
    <n v="0.54500000000000004"/>
    <n v="0.42"/>
    <n v="0.17499999999999999"/>
    <n v="0.754"/>
    <n v="0.25600000000000001"/>
    <n v="0.17749999999999999"/>
    <n v="0.27500000000000002"/>
    <n v="10"/>
    <n v="8"/>
    <s v="Kali"/>
    <s v="Metcalfe"/>
    <s v="Mote Marine Laboratory"/>
    <n v="2"/>
    <x v="9"/>
    <n v="18"/>
  </r>
  <r>
    <n v="412"/>
    <s v="M"/>
    <n v="0.58499999999999996"/>
    <n v="0.47499999999999998"/>
    <n v="0.12"/>
    <n v="0.94499999999999995"/>
    <n v="0.41"/>
    <n v="0.21149999999999999"/>
    <n v="0.28000000000000003"/>
    <n v="14"/>
    <n v="5"/>
    <s v="Haniya"/>
    <s v="Talley"/>
    <s v="Prince William Sound Science Center"/>
    <n v="5"/>
    <x v="3"/>
    <n v="12.8"/>
  </r>
  <r>
    <n v="1171"/>
    <s v="F"/>
    <n v="0.625"/>
    <n v="0.48499999999999999"/>
    <n v="0.17499999999999999"/>
    <n v="1.3745000000000001"/>
    <n v="0.73350000000000004"/>
    <n v="0.27150000000000002"/>
    <n v="0.33200000000000002"/>
    <n v="9"/>
    <n v="14"/>
    <s v="Santiago"/>
    <s v="Vaughan"/>
    <s v="Ohio State University_x0009_"/>
    <n v="7"/>
    <x v="1"/>
    <n v="2.5"/>
  </r>
  <r>
    <n v="2831"/>
    <s v="F"/>
    <n v="0.52500000000000002"/>
    <n v="0.43"/>
    <n v="0.13500000000000001"/>
    <n v="0.84350000000000003"/>
    <n v="0.4325"/>
    <n v="0.18"/>
    <n v="0.18149999999999999"/>
    <n v="9"/>
    <n v="8"/>
    <s v="Kali"/>
    <s v="Metcalfe"/>
    <s v="Mote Marine Laboratory"/>
    <n v="6"/>
    <x v="5"/>
    <n v="14.1"/>
  </r>
  <r>
    <n v="1014"/>
    <s v="F"/>
    <n v="0.625"/>
    <n v="0.47499999999999998"/>
    <n v="0.17499999999999999"/>
    <n v="1.1435"/>
    <n v="0.47549999999999998"/>
    <n v="0.2475"/>
    <n v="0.34899999999999998"/>
    <n v="10"/>
    <n v="13"/>
    <s v="Betty"/>
    <s v="Berg"/>
    <s v="University of Houston"/>
    <n v="3"/>
    <x v="6"/>
    <n v="3.6"/>
  </r>
  <r>
    <n v="1590"/>
    <s v="I"/>
    <n v="0.52"/>
    <n v="0.41"/>
    <n v="0.14499999999999999"/>
    <n v="0.64600000000000002"/>
    <n v="0.29649999999999999"/>
    <n v="0.1595"/>
    <n v="0.16500000000000001"/>
    <n v="9"/>
    <n v="5"/>
    <s v="Haniya"/>
    <s v="Talley"/>
    <s v="Prince William Sound Science Center"/>
    <n v="3"/>
    <x v="6"/>
    <n v="3.6"/>
  </r>
  <r>
    <n v="1694"/>
    <s v="I"/>
    <n v="0.625"/>
    <n v="0.48499999999999999"/>
    <n v="0.15"/>
    <n v="1.044"/>
    <n v="0.438"/>
    <n v="0.28649999999999998"/>
    <n v="0.27800000000000002"/>
    <n v="9"/>
    <n v="8"/>
    <s v="Kali"/>
    <s v="Metcalfe"/>
    <s v="Mote Marine Laboratory"/>
    <n v="4"/>
    <x v="8"/>
    <n v="6.1"/>
  </r>
  <r>
    <n v="3915"/>
    <s v="I"/>
    <n v="0.52"/>
    <n v="0.39"/>
    <n v="0.14000000000000001"/>
    <n v="0.73250000000000004"/>
    <n v="0.24149999999999999"/>
    <n v="0.14399999999999999"/>
    <n v="0.26"/>
    <n v="19"/>
    <n v="8"/>
    <s v="Kali"/>
    <s v="Metcalfe"/>
    <s v="Mote Marine Laboratory"/>
    <n v="4"/>
    <x v="8"/>
    <n v="6.1"/>
  </r>
  <r>
    <n v="504"/>
    <s v="F"/>
    <n v="0.6"/>
    <n v="0.505"/>
    <n v="0.19"/>
    <n v="1.129"/>
    <n v="0.4385"/>
    <n v="0.25600000000000001"/>
    <n v="0.36"/>
    <n v="13"/>
    <n v="15"/>
    <s v="Conan"/>
    <s v="Dalton"/>
    <s v="University of Houston"/>
    <n v="7"/>
    <x v="1"/>
    <n v="2.5"/>
  </r>
  <r>
    <n v="2696"/>
    <s v="M"/>
    <n v="0.65"/>
    <n v="0.51"/>
    <n v="0.155"/>
    <n v="1.407"/>
    <n v="0.72150000000000003"/>
    <n v="0.29799999999999999"/>
    <n v="0.33500000000000002"/>
    <n v="9"/>
    <n v="13"/>
    <s v="Betty"/>
    <s v="Berg"/>
    <s v="University of Houston"/>
    <n v="8"/>
    <x v="2"/>
    <n v="12.3"/>
  </r>
  <r>
    <n v="841"/>
    <s v="M"/>
    <n v="0.49"/>
    <n v="0.38500000000000001"/>
    <n v="0.125"/>
    <n v="0.60899999999999999"/>
    <n v="0.30649999999999999"/>
    <n v="9.6000000000000002E-2"/>
    <n v="0.17749999999999999"/>
    <n v="8"/>
    <n v="9"/>
    <s v="Danica"/>
    <s v="Tyler"/>
    <s v="University of Florida_x0009_"/>
    <n v="6"/>
    <x v="5"/>
    <n v="14.1"/>
  </r>
  <r>
    <n v="1774"/>
    <s v="I"/>
    <n v="0.46500000000000002"/>
    <n v="0.32500000000000001"/>
    <n v="0.14000000000000001"/>
    <n v="0.76149999999999995"/>
    <n v="0.36199999999999999"/>
    <n v="0.1535"/>
    <n v="0.20899999999999999"/>
    <n v="10"/>
    <n v="3"/>
    <s v="Inaya"/>
    <s v="Bernard"/>
    <s v="Stanford University"/>
    <n v="8"/>
    <x v="2"/>
    <n v="12.3"/>
  </r>
  <r>
    <n v="2100"/>
    <s v="F"/>
    <n v="0.4"/>
    <n v="0.31"/>
    <n v="0.115"/>
    <n v="0.34649999999999997"/>
    <n v="0.14749999999999999"/>
    <n v="6.9500000000000006E-2"/>
    <n v="0.115"/>
    <n v="10"/>
    <n v="14"/>
    <s v="Santiago"/>
    <s v="Vaughan"/>
    <s v="Ohio State University_x0009_"/>
    <n v="2"/>
    <x v="9"/>
    <n v="18"/>
  </r>
  <r>
    <n v="574"/>
    <s v="F"/>
    <n v="0.56999999999999995"/>
    <n v="0.44"/>
    <n v="0.14000000000000001"/>
    <n v="0.95350000000000001"/>
    <n v="0.3785"/>
    <n v="0.20100000000000001"/>
    <n v="0.30499999999999999"/>
    <n v="17"/>
    <n v="5"/>
    <s v="Haniya"/>
    <s v="Talley"/>
    <s v="Prince William Sound Science Center"/>
    <n v="6"/>
    <x v="5"/>
    <n v="14.1"/>
  </r>
  <r>
    <n v="1762"/>
    <s v="M"/>
    <n v="0.75"/>
    <n v="0.59499999999999997"/>
    <n v="0.20499999999999999"/>
    <n v="2.2204999999999999"/>
    <n v="1.083"/>
    <n v="0.42099999999999999"/>
    <n v="0.63"/>
    <n v="12"/>
    <n v="13"/>
    <s v="Betty"/>
    <s v="Berg"/>
    <s v="University of Houston"/>
    <n v="3"/>
    <x v="6"/>
    <n v="3.6"/>
  </r>
  <r>
    <n v="767"/>
    <s v="F"/>
    <n v="0.59"/>
    <n v="0.44500000000000001"/>
    <n v="0.13"/>
    <n v="1.1325000000000001"/>
    <n v="0.38250000000000001"/>
    <n v="0.23400000000000001"/>
    <n v="0.32"/>
    <n v="13"/>
    <n v="8"/>
    <s v="Kali"/>
    <s v="Metcalfe"/>
    <s v="Mote Marine Laboratory"/>
    <n v="2"/>
    <x v="9"/>
    <n v="18"/>
  </r>
  <r>
    <n v="2704"/>
    <s v="M"/>
    <n v="0.68"/>
    <n v="0.53"/>
    <n v="0.18"/>
    <n v="1.5289999999999999"/>
    <n v="0.76349999999999996"/>
    <n v="0.3115"/>
    <n v="0.40250000000000002"/>
    <n v="11"/>
    <n v="9"/>
    <s v="Danica"/>
    <s v="Tyler"/>
    <s v="University of Florida_x0009_"/>
    <n v="6"/>
    <x v="5"/>
    <n v="14.1"/>
  </r>
  <r>
    <n v="677"/>
    <s v="M"/>
    <n v="0.54"/>
    <n v="0.41499999999999998"/>
    <n v="0.14499999999999999"/>
    <n v="0.74"/>
    <n v="0.26350000000000001"/>
    <n v="0.16800000000000001"/>
    <n v="0.245"/>
    <n v="12"/>
    <n v="9"/>
    <s v="Danica"/>
    <s v="Tyler"/>
    <s v="University of Florida_x0009_"/>
    <n v="5"/>
    <x v="3"/>
    <n v="12.8"/>
  </r>
  <r>
    <n v="3803"/>
    <s v="I"/>
    <n v="0.30499999999999999"/>
    <n v="0.23"/>
    <n v="7.4999999999999997E-2"/>
    <n v="0.14549999999999999"/>
    <n v="5.9499999999999997E-2"/>
    <n v="3.0499999999999999E-2"/>
    <n v="0.05"/>
    <n v="6"/>
    <n v="5"/>
    <s v="Haniya"/>
    <s v="Talley"/>
    <s v="Prince William Sound Science Center"/>
    <n v="1"/>
    <x v="0"/>
    <n v="22.1"/>
  </r>
  <r>
    <n v="602"/>
    <s v="F"/>
    <n v="0.38500000000000001"/>
    <n v="0.315"/>
    <n v="0.11"/>
    <n v="0.28599999999999998"/>
    <n v="0.1225"/>
    <n v="6.3500000000000001E-2"/>
    <n v="8.3500000000000005E-2"/>
    <n v="10"/>
    <n v="15"/>
    <s v="Conan"/>
    <s v="Dalton"/>
    <s v="University of Houston"/>
    <n v="8"/>
    <x v="2"/>
    <n v="12.3"/>
  </r>
  <r>
    <n v="1296"/>
    <s v="I"/>
    <n v="0.52500000000000002"/>
    <n v="0.4"/>
    <n v="0.125"/>
    <n v="0.69650000000000001"/>
    <n v="0.36899999999999999"/>
    <n v="0.13850000000000001"/>
    <n v="0.16400000000000001"/>
    <n v="9"/>
    <n v="13"/>
    <s v="Betty"/>
    <s v="Berg"/>
    <s v="University of Houston"/>
    <n v="10"/>
    <x v="4"/>
    <n v="24.1"/>
  </r>
  <r>
    <n v="4008"/>
    <s v="F"/>
    <n v="0.58499999999999996"/>
    <n v="0.46"/>
    <n v="0.15"/>
    <n v="1.0035000000000001"/>
    <n v="0.503"/>
    <n v="0.21049999999999999"/>
    <n v="0.2515"/>
    <n v="11"/>
    <n v="13"/>
    <s v="Betty"/>
    <s v="Berg"/>
    <s v="University of Houston"/>
    <n v="10"/>
    <x v="4"/>
    <n v="24.1"/>
  </r>
  <r>
    <n v="177"/>
    <s v="I"/>
    <n v="0.315"/>
    <n v="0.21"/>
    <n v="0.06"/>
    <n v="0.125"/>
    <n v="0.06"/>
    <n v="3.7499999999999999E-2"/>
    <n v="3.5000000000000003E-2"/>
    <n v="5"/>
    <n v="8"/>
    <s v="Kali"/>
    <s v="Metcalfe"/>
    <s v="Mote Marine Laboratory"/>
    <n v="8"/>
    <x v="2"/>
    <n v="12.3"/>
  </r>
  <r>
    <n v="1173"/>
    <s v="M"/>
    <n v="0.63"/>
    <n v="0.47"/>
    <n v="0.155"/>
    <n v="1.1325000000000001"/>
    <n v="0.58899999999999997"/>
    <n v="0.21099999999999999"/>
    <n v="0.28699999999999998"/>
    <n v="8"/>
    <n v="3"/>
    <s v="Inaya"/>
    <s v="Bernard"/>
    <s v="Stanford University"/>
    <n v="7"/>
    <x v="1"/>
    <n v="2.5"/>
  </r>
  <r>
    <n v="2893"/>
    <s v="M"/>
    <n v="0.53"/>
    <n v="0.40500000000000003"/>
    <n v="0.15"/>
    <n v="0.83150000000000002"/>
    <n v="0.35199999999999998"/>
    <n v="0.187"/>
    <n v="0.2525"/>
    <n v="10"/>
    <n v="6"/>
    <s v="Martin"/>
    <s v="Gaines"/>
    <s v="San Diego State University"/>
    <n v="3"/>
    <x v="6"/>
    <n v="3.6"/>
  </r>
  <r>
    <n v="1390"/>
    <s v="M"/>
    <n v="0.63500000000000001"/>
    <n v="0.49"/>
    <n v="0.16"/>
    <n v="1.101"/>
    <n v="0.53400000000000003"/>
    <n v="0.1865"/>
    <n v="0.34549999999999997"/>
    <n v="10"/>
    <n v="14"/>
    <s v="Santiago"/>
    <s v="Vaughan"/>
    <s v="Ohio State University_x0009_"/>
    <n v="5"/>
    <x v="3"/>
    <n v="12.8"/>
  </r>
  <r>
    <n v="449"/>
    <s v="M"/>
    <n v="0.60499999999999998"/>
    <n v="0.5"/>
    <n v="0.17499999999999999"/>
    <n v="1.0980000000000001"/>
    <n v="0.47649999999999998"/>
    <n v="0.23200000000000001"/>
    <n v="0.375"/>
    <n v="12"/>
    <n v="10"/>
    <s v="Hazel"/>
    <s v="Villa"/>
    <s v="University of Minnesota"/>
    <n v="8"/>
    <x v="2"/>
    <n v="12.3"/>
  </r>
  <r>
    <n v="2107"/>
    <s v="M"/>
    <n v="0.59499999999999997"/>
    <n v="0.45500000000000002"/>
    <n v="0.155"/>
    <n v="1.0409999999999999"/>
    <n v="0.41599999999999998"/>
    <n v="0.21049999999999999"/>
    <n v="0.36499999999999999"/>
    <n v="14"/>
    <n v="7"/>
    <s v="Iona"/>
    <s v="Connolly"/>
    <s v="Florida Atlantic University"/>
    <n v="6"/>
    <x v="5"/>
    <n v="14.1"/>
  </r>
  <r>
    <n v="2581"/>
    <s v="M"/>
    <n v="0.52500000000000002"/>
    <n v="0.42499999999999999"/>
    <n v="0.125"/>
    <n v="0.81200000000000006"/>
    <n v="0.40350000000000003"/>
    <n v="0.17050000000000001"/>
    <n v="0.19500000000000001"/>
    <n v="8"/>
    <n v="13"/>
    <s v="Betty"/>
    <s v="Berg"/>
    <s v="University of Houston"/>
    <n v="6"/>
    <x v="5"/>
    <n v="14.1"/>
  </r>
  <r>
    <n v="613"/>
    <s v="M"/>
    <n v="0.32500000000000001"/>
    <n v="0.24"/>
    <n v="7.4999999999999997E-2"/>
    <n v="0.155"/>
    <n v="4.7500000000000001E-2"/>
    <n v="3.5499999999999997E-2"/>
    <n v="0.06"/>
    <n v="9"/>
    <n v="6"/>
    <s v="Martin"/>
    <s v="Gaines"/>
    <s v="San Diego State University"/>
    <n v="4"/>
    <x v="8"/>
    <n v="6.1"/>
  </r>
  <r>
    <n v="945"/>
    <s v="F"/>
    <n v="0.46500000000000002"/>
    <n v="0.35"/>
    <n v="0.125"/>
    <n v="0.48199999999999998"/>
    <n v="0.23"/>
    <n v="0.106"/>
    <n v="0.1095"/>
    <n v="6"/>
    <n v="4"/>
    <s v="Nate"/>
    <s v="Craig"/>
    <s v="NOAA Fisheries"/>
    <n v="9"/>
    <x v="7"/>
    <n v="1.9"/>
  </r>
  <r>
    <n v="3081"/>
    <s v="M"/>
    <n v="0.71"/>
    <n v="0.56000000000000005"/>
    <n v="0.17499999999999999"/>
    <n v="1.724"/>
    <n v="0.56599999999999995"/>
    <n v="0.45750000000000002"/>
    <n v="0.46250000000000002"/>
    <n v="13"/>
    <n v="3"/>
    <s v="Inaya"/>
    <s v="Bernard"/>
    <s v="Stanford University"/>
    <n v="2"/>
    <x v="9"/>
    <n v="18"/>
  </r>
  <r>
    <n v="3809"/>
    <s v="M"/>
    <n v="0.51500000000000001"/>
    <n v="0.38500000000000001"/>
    <n v="0.13"/>
    <n v="0.623"/>
    <n v="0.28549999999999998"/>
    <n v="0.1285"/>
    <n v="0.17499999999999999"/>
    <n v="10"/>
    <n v="11"/>
    <s v="Naima"/>
    <s v="Reyes"/>
    <s v="University of Houston"/>
    <n v="1"/>
    <x v="0"/>
    <n v="22.1"/>
  </r>
  <r>
    <n v="1537"/>
    <s v="I"/>
    <n v="0.33500000000000002"/>
    <n v="0.255"/>
    <n v="0.08"/>
    <n v="0.16800000000000001"/>
    <n v="7.9000000000000001E-2"/>
    <n v="3.5499999999999997E-2"/>
    <n v="0.05"/>
    <n v="5"/>
    <n v="14"/>
    <s v="Santiago"/>
    <s v="Vaughan"/>
    <s v="Ohio State University_x0009_"/>
    <n v="1"/>
    <x v="0"/>
    <n v="22.1"/>
  </r>
  <r>
    <n v="3484"/>
    <s v="I"/>
    <n v="0.47"/>
    <n v="0.35499999999999998"/>
    <n v="0.115"/>
    <n v="0.41549999999999998"/>
    <n v="0.16700000000000001"/>
    <n v="8.4000000000000005E-2"/>
    <n v="0.13900000000000001"/>
    <n v="7"/>
    <n v="7"/>
    <s v="Iona"/>
    <s v="Connolly"/>
    <s v="Florida Atlantic University"/>
    <n v="8"/>
    <x v="2"/>
    <n v="12.3"/>
  </r>
  <r>
    <n v="2958"/>
    <s v="F"/>
    <n v="0.65500000000000003"/>
    <n v="0.5"/>
    <n v="0.20499999999999999"/>
    <n v="1.528"/>
    <n v="0.62150000000000005"/>
    <n v="0.3725"/>
    <n v="0.45350000000000001"/>
    <n v="11"/>
    <n v="12"/>
    <s v="Rebecca"/>
    <s v="Bennett"/>
    <s v="University of Houston"/>
    <n v="1"/>
    <x v="0"/>
    <n v="22.1"/>
  </r>
  <r>
    <n v="1075"/>
    <s v="I"/>
    <n v="0.41"/>
    <n v="0.3"/>
    <n v="0.1"/>
    <n v="0.28199999999999997"/>
    <n v="0.1255"/>
    <n v="5.7000000000000002E-2"/>
    <n v="8.7499999999999994E-2"/>
    <n v="7"/>
    <n v="12"/>
    <s v="Rebecca"/>
    <s v="Bennett"/>
    <s v="University of Houston"/>
    <n v="1"/>
    <x v="0"/>
    <n v="22.1"/>
  </r>
  <r>
    <n v="1711"/>
    <s v="M"/>
    <n v="0.64500000000000002"/>
    <n v="0.51"/>
    <n v="0.19500000000000001"/>
    <n v="1.226"/>
    <n v="0.58850000000000002"/>
    <n v="0.2215"/>
    <n v="0.3745"/>
    <n v="10"/>
    <n v="6"/>
    <s v="Martin"/>
    <s v="Gaines"/>
    <s v="San Diego State University"/>
    <n v="8"/>
    <x v="2"/>
    <n v="12.3"/>
  </r>
  <r>
    <n v="973"/>
    <s v="F"/>
    <n v="0.52500000000000002"/>
    <n v="0.41499999999999998"/>
    <n v="0.14000000000000001"/>
    <n v="0.72399999999999998"/>
    <n v="0.34749999999999998"/>
    <n v="0.17299999999999999"/>
    <n v="0.17499999999999999"/>
    <n v="8"/>
    <n v="8"/>
    <s v="Kali"/>
    <s v="Metcalfe"/>
    <s v="Mote Marine Laboratory"/>
    <n v="1"/>
    <x v="0"/>
    <n v="22.1"/>
  </r>
  <r>
    <n v="318"/>
    <s v="M"/>
    <n v="0.45"/>
    <n v="0.35"/>
    <n v="0.1"/>
    <n v="0.36749999999999999"/>
    <n v="0.14649999999999999"/>
    <n v="0.10150000000000001"/>
    <n v="0.12"/>
    <n v="10"/>
    <n v="4"/>
    <s v="Nate"/>
    <s v="Craig"/>
    <s v="NOAA Fisheries"/>
    <n v="10"/>
    <x v="4"/>
    <n v="24.1"/>
  </r>
  <r>
    <n v="2196"/>
    <s v="I"/>
    <n v="0.26"/>
    <n v="0.215"/>
    <n v="0.08"/>
    <n v="9.9000000000000005E-2"/>
    <n v="3.6999999999999998E-2"/>
    <n v="2.5499999999999998E-2"/>
    <n v="4.4999999999999998E-2"/>
    <n v="5"/>
    <n v="2"/>
    <s v="Tiegan"/>
    <s v="Davie"/>
    <s v="University of California, Davis"/>
    <n v="8"/>
    <x v="2"/>
    <n v="12.3"/>
  </r>
  <r>
    <n v="1845"/>
    <s v="I"/>
    <n v="0.435"/>
    <n v="0.34499999999999997"/>
    <n v="0.12"/>
    <n v="0.32150000000000001"/>
    <n v="0.13"/>
    <n v="5.6000000000000001E-2"/>
    <n v="0.11849999999999999"/>
    <n v="7"/>
    <n v="2"/>
    <s v="Tiegan"/>
    <s v="Davie"/>
    <s v="University of California, Davis"/>
    <n v="1"/>
    <x v="0"/>
    <n v="22.1"/>
  </r>
  <r>
    <n v="3975"/>
    <s v="I"/>
    <n v="0.42"/>
    <n v="0.32"/>
    <n v="0.115"/>
    <n v="0.40899999999999997"/>
    <n v="0.20549999999999999"/>
    <n v="9.35E-2"/>
    <n v="0.105"/>
    <n v="8"/>
    <n v="10"/>
    <s v="Hazel"/>
    <s v="Villa"/>
    <s v="University of Minnesota"/>
    <n v="3"/>
    <x v="6"/>
    <n v="3.6"/>
  </r>
  <r>
    <n v="2904"/>
    <s v="F"/>
    <n v="0.57499999999999996"/>
    <n v="0.42499999999999999"/>
    <n v="0.15"/>
    <n v="0.87649999999999995"/>
    <n v="0.45500000000000002"/>
    <n v="0.18"/>
    <n v="0.22800000000000001"/>
    <n v="8"/>
    <n v="12"/>
    <s v="Rebecca"/>
    <s v="Bennett"/>
    <s v="University of Houston"/>
    <n v="3"/>
    <x v="6"/>
    <n v="3.6"/>
  </r>
  <r>
    <n v="3748"/>
    <s v="I"/>
    <n v="0.38500000000000001"/>
    <n v="0.28999999999999998"/>
    <n v="0.1"/>
    <n v="0.25750000000000001"/>
    <n v="0.1"/>
    <n v="6.0999999999999999E-2"/>
    <n v="8.5999999999999993E-2"/>
    <n v="6"/>
    <n v="14"/>
    <s v="Santiago"/>
    <s v="Vaughan"/>
    <s v="Ohio State University_x0009_"/>
    <n v="8"/>
    <x v="2"/>
    <n v="12.3"/>
  </r>
  <r>
    <n v="2132"/>
    <s v="M"/>
    <n v="0.32"/>
    <n v="0.24"/>
    <n v="0.08"/>
    <n v="0.18"/>
    <n v="0.08"/>
    <n v="3.85E-2"/>
    <n v="5.5E-2"/>
    <n v="6"/>
    <n v="7"/>
    <s v="Iona"/>
    <s v="Connolly"/>
    <s v="Florida Atlantic University"/>
    <n v="10"/>
    <x v="4"/>
    <n v="24.1"/>
  </r>
  <r>
    <n v="2428"/>
    <s v="M"/>
    <n v="0.26"/>
    <n v="0.19"/>
    <n v="7.4999999999999997E-2"/>
    <n v="9.4500000000000001E-2"/>
    <n v="4.4499999999999998E-2"/>
    <n v="0.02"/>
    <n v="0.03"/>
    <n v="6"/>
    <n v="5"/>
    <s v="Haniya"/>
    <s v="Talley"/>
    <s v="Prince William Sound Science Center"/>
    <n v="6"/>
    <x v="5"/>
    <n v="14.1"/>
  </r>
  <r>
    <n v="2654"/>
    <s v="I"/>
    <n v="0.52"/>
    <n v="0.39500000000000002"/>
    <n v="0.13500000000000001"/>
    <n v="0.63300000000000001"/>
    <n v="0.29849999999999999"/>
    <n v="0.1295"/>
    <n v="0.17499999999999999"/>
    <n v="9"/>
    <n v="6"/>
    <s v="Martin"/>
    <s v="Gaines"/>
    <s v="San Diego State University"/>
    <n v="2"/>
    <x v="9"/>
    <n v="18"/>
  </r>
  <r>
    <n v="959"/>
    <s v="I"/>
    <n v="0.5"/>
    <n v="0.38500000000000001"/>
    <n v="0.12"/>
    <n v="0.56000000000000005"/>
    <n v="0.28349999999999997"/>
    <n v="0.10299999999999999"/>
    <n v="0.13500000000000001"/>
    <n v="8"/>
    <n v="7"/>
    <s v="Iona"/>
    <s v="Connolly"/>
    <s v="Florida Atlantic University"/>
    <n v="3"/>
    <x v="6"/>
    <n v="3.6"/>
  </r>
  <r>
    <n v="2856"/>
    <s v="F"/>
    <n v="0.65500000000000003"/>
    <n v="0.51500000000000001"/>
    <n v="0.155"/>
    <n v="1.3089999999999999"/>
    <n v="0.52400000000000002"/>
    <n v="0.34599999999999997"/>
    <n v="0.38500000000000001"/>
    <n v="11"/>
    <n v="9"/>
    <s v="Danica"/>
    <s v="Tyler"/>
    <s v="University of Florida_x0009_"/>
    <n v="7"/>
    <x v="1"/>
    <n v="2.5"/>
  </r>
  <r>
    <n v="299"/>
    <s v="M"/>
    <n v="0.49"/>
    <n v="0.39500000000000002"/>
    <n v="0.14000000000000001"/>
    <n v="0.54900000000000004"/>
    <n v="0.2215"/>
    <n v="0.1275"/>
    <n v="0.15"/>
    <n v="11"/>
    <n v="9"/>
    <s v="Danica"/>
    <s v="Tyler"/>
    <s v="University of Florida_x0009_"/>
    <n v="5"/>
    <x v="3"/>
    <n v="12.8"/>
  </r>
  <r>
    <n v="3859"/>
    <s v="F"/>
    <n v="0.56499999999999995"/>
    <n v="0.45"/>
    <n v="0.16500000000000001"/>
    <n v="0.97650000000000003"/>
    <n v="0.32200000000000001"/>
    <n v="0.24399999999999999"/>
    <n v="0.37"/>
    <n v="12"/>
    <n v="1"/>
    <s v="Jan"/>
    <s v="Odom"/>
    <s v="University of Houston"/>
    <n v="10"/>
    <x v="4"/>
    <n v="24.1"/>
  </r>
  <r>
    <n v="1187"/>
    <s v="F"/>
    <n v="0.68500000000000005"/>
    <n v="0.54"/>
    <n v="0.215"/>
    <n v="1.7024999999999999"/>
    <n v="0.66400000000000003"/>
    <n v="0.36549999999999999"/>
    <n v="0.47349999999999998"/>
    <n v="14"/>
    <n v="14"/>
    <s v="Santiago"/>
    <s v="Vaughan"/>
    <s v="Ohio State University_x0009_"/>
    <n v="4"/>
    <x v="8"/>
    <n v="6.1"/>
  </r>
  <r>
    <n v="2435"/>
    <s v="I"/>
    <n v="0.63500000000000001"/>
    <n v="0.5"/>
    <n v="0.18"/>
    <n v="1.319"/>
    <n v="0.54849999999999999"/>
    <n v="0.29199999999999998"/>
    <n v="0.49"/>
    <n v="16"/>
    <n v="7"/>
    <s v="Iona"/>
    <s v="Connolly"/>
    <s v="Florida Atlantic University"/>
    <n v="10"/>
    <x v="4"/>
    <n v="24.1"/>
  </r>
  <r>
    <n v="2259"/>
    <s v="M"/>
    <n v="0.43"/>
    <n v="0.33500000000000002"/>
    <n v="0.115"/>
    <n v="0.40600000000000003"/>
    <n v="0.16600000000000001"/>
    <n v="9.35E-2"/>
    <n v="0.13500000000000001"/>
    <n v="8"/>
    <n v="10"/>
    <s v="Hazel"/>
    <s v="Villa"/>
    <s v="University of Minnesota"/>
    <n v="4"/>
    <x v="8"/>
    <n v="6.1"/>
  </r>
  <r>
    <n v="3702"/>
    <s v="M"/>
    <n v="0.66"/>
    <n v="0.51"/>
    <n v="0.18"/>
    <n v="1.2609999999999999"/>
    <n v="0.5"/>
    <n v="0.23350000000000001"/>
    <n v="0.33900000000000002"/>
    <n v="10"/>
    <n v="4"/>
    <s v="Nate"/>
    <s v="Craig"/>
    <s v="NOAA Fisheries"/>
    <n v="3"/>
    <x v="6"/>
    <n v="3.6"/>
  </r>
  <r>
    <n v="3144"/>
    <s v="I"/>
    <n v="0.2"/>
    <n v="0.15"/>
    <n v="0.04"/>
    <n v="4.5999999999999999E-2"/>
    <n v="2.1000000000000001E-2"/>
    <n v="7.0000000000000001E-3"/>
    <n v="6.4999999999999997E-3"/>
    <n v="4"/>
    <n v="9"/>
    <s v="Danica"/>
    <s v="Tyler"/>
    <s v="University of Florida_x0009_"/>
    <n v="4"/>
    <x v="8"/>
    <n v="6.1"/>
  </r>
  <r>
    <n v="443"/>
    <s v="F"/>
    <n v="0.505"/>
    <n v="0.42499999999999999"/>
    <n v="0.14000000000000001"/>
    <n v="0.85"/>
    <n v="0.27500000000000002"/>
    <n v="0.16250000000000001"/>
    <n v="0.28499999999999998"/>
    <n v="19"/>
    <n v="6"/>
    <s v="Martin"/>
    <s v="Gaines"/>
    <s v="San Diego State University"/>
    <n v="7"/>
    <x v="1"/>
    <n v="2.5"/>
  </r>
  <r>
    <n v="395"/>
    <s v="I"/>
    <n v="0.34499999999999997"/>
    <n v="0.27500000000000002"/>
    <n v="9.5000000000000001E-2"/>
    <n v="0.19950000000000001"/>
    <n v="7.5499999999999998E-2"/>
    <n v="5.3499999999999999E-2"/>
    <n v="7.0000000000000007E-2"/>
    <n v="6"/>
    <n v="12"/>
    <s v="Rebecca"/>
    <s v="Bennett"/>
    <s v="University of Houston"/>
    <n v="3"/>
    <x v="6"/>
    <n v="3.6"/>
  </r>
  <r>
    <n v="448"/>
    <s v="M"/>
    <n v="0.56499999999999995"/>
    <n v="0.45500000000000002"/>
    <n v="0.185"/>
    <n v="0.92649999999999999"/>
    <n v="0.35399999999999998"/>
    <n v="0.1575"/>
    <n v="0.375"/>
    <n v="16"/>
    <n v="14"/>
    <s v="Santiago"/>
    <s v="Vaughan"/>
    <s v="Ohio State University_x0009_"/>
    <n v="9"/>
    <x v="7"/>
    <n v="1.9"/>
  </r>
  <r>
    <n v="1405"/>
    <s v="F"/>
    <n v="0.65500000000000003"/>
    <n v="0.52500000000000002"/>
    <n v="0.19"/>
    <n v="1.3594999999999999"/>
    <n v="0.56399999999999995"/>
    <n v="0.32150000000000001"/>
    <n v="0.39850000000000002"/>
    <n v="10"/>
    <n v="5"/>
    <s v="Haniya"/>
    <s v="Talley"/>
    <s v="Prince William Sound Science Center"/>
    <n v="4"/>
    <x v="8"/>
    <n v="6.1"/>
  </r>
  <r>
    <n v="3776"/>
    <s v="M"/>
    <n v="0.57999999999999996"/>
    <n v="0.45"/>
    <n v="0.155"/>
    <n v="0.82750000000000001"/>
    <n v="0.32100000000000001"/>
    <n v="0.19750000000000001"/>
    <n v="0.2445"/>
    <n v="8"/>
    <n v="2"/>
    <s v="Tiegan"/>
    <s v="Davie"/>
    <s v="University of California, Davis"/>
    <n v="8"/>
    <x v="2"/>
    <n v="12.3"/>
  </r>
  <r>
    <n v="3210"/>
    <s v="I"/>
    <n v="0.43"/>
    <n v="0.34"/>
    <n v="0.125"/>
    <n v="0.38400000000000001"/>
    <n v="0.13750000000000001"/>
    <n v="6.0999999999999999E-2"/>
    <n v="0.14599999999999999"/>
    <n v="14"/>
    <n v="7"/>
    <s v="Iona"/>
    <s v="Connolly"/>
    <s v="Florida Atlantic University"/>
    <n v="5"/>
    <x v="3"/>
    <n v="12.8"/>
  </r>
  <r>
    <n v="2183"/>
    <s v="M"/>
    <n v="0.55000000000000004"/>
    <n v="0.43"/>
    <n v="0.16"/>
    <n v="0.92949999999999999"/>
    <n v="0.317"/>
    <n v="0.17349999999999999"/>
    <n v="0.35499999999999998"/>
    <n v="13"/>
    <n v="9"/>
    <s v="Danica"/>
    <s v="Tyler"/>
    <s v="University of Florida_x0009_"/>
    <n v="2"/>
    <x v="9"/>
    <n v="18"/>
  </r>
  <r>
    <n v="1250"/>
    <s v="I"/>
    <n v="0.39500000000000002"/>
    <n v="0.27"/>
    <n v="0.1"/>
    <n v="0.29849999999999999"/>
    <n v="0.14449999999999999"/>
    <n v="6.0999999999999999E-2"/>
    <n v="8.2000000000000003E-2"/>
    <n v="5"/>
    <n v="1"/>
    <s v="Jan"/>
    <s v="Odom"/>
    <s v="University of Houston"/>
    <n v="6"/>
    <x v="5"/>
    <n v="14.1"/>
  </r>
  <r>
    <n v="2014"/>
    <s v="M"/>
    <n v="0.47"/>
    <n v="0.36499999999999999"/>
    <n v="0.13500000000000001"/>
    <n v="0.52200000000000002"/>
    <n v="0.23949999999999999"/>
    <n v="0.1525"/>
    <n v="0.14499999999999999"/>
    <n v="10"/>
    <n v="5"/>
    <s v="Haniya"/>
    <s v="Talley"/>
    <s v="Prince William Sound Science Center"/>
    <n v="4"/>
    <x v="8"/>
    <n v="6.1"/>
  </r>
  <r>
    <n v="1006"/>
    <s v="M"/>
    <n v="0.60499999999999998"/>
    <n v="0.47499999999999998"/>
    <n v="0.155"/>
    <n v="1.161"/>
    <n v="0.57199999999999995"/>
    <n v="0.2455"/>
    <n v="0.27500000000000002"/>
    <n v="9"/>
    <n v="13"/>
    <s v="Betty"/>
    <s v="Berg"/>
    <s v="University of Houston"/>
    <n v="2"/>
    <x v="9"/>
    <n v="18"/>
  </r>
  <r>
    <n v="1221"/>
    <s v="I"/>
    <n v="0.33"/>
    <n v="0.25"/>
    <n v="9.5000000000000001E-2"/>
    <n v="0.20849999999999999"/>
    <n v="0.10199999999999999"/>
    <n v="3.95E-2"/>
    <n v="5.1999999999999998E-2"/>
    <n v="7"/>
    <n v="8"/>
    <s v="Kali"/>
    <s v="Metcalfe"/>
    <s v="Mote Marine Laboratory"/>
    <n v="1"/>
    <x v="0"/>
    <n v="22.1"/>
  </r>
  <r>
    <n v="3855"/>
    <s v="F"/>
    <n v="0.48499999999999999"/>
    <n v="0.4"/>
    <n v="0.155"/>
    <n v="0.73099999999999998"/>
    <n v="0.23599999999999999"/>
    <n v="0.183"/>
    <n v="0.255"/>
    <n v="11"/>
    <n v="7"/>
    <s v="Iona"/>
    <s v="Connolly"/>
    <s v="Florida Atlantic University"/>
    <n v="3"/>
    <x v="6"/>
    <n v="3.6"/>
  </r>
  <r>
    <n v="687"/>
    <s v="F"/>
    <n v="0.53500000000000003"/>
    <n v="0.4"/>
    <n v="0.15"/>
    <n v="0.80449999999999999"/>
    <n v="0.33450000000000002"/>
    <n v="0.21249999999999999"/>
    <n v="0.21"/>
    <n v="13"/>
    <n v="13"/>
    <s v="Betty"/>
    <s v="Berg"/>
    <s v="University of Houston"/>
    <n v="7"/>
    <x v="1"/>
    <n v="2.5"/>
  </r>
  <r>
    <n v="322"/>
    <s v="I"/>
    <n v="0.19"/>
    <n v="0.14499999999999999"/>
    <n v="0.04"/>
    <n v="3.7999999999999999E-2"/>
    <n v="1.6500000000000001E-2"/>
    <n v="6.4999999999999997E-3"/>
    <n v="1.4999999999999999E-2"/>
    <n v="4"/>
    <n v="10"/>
    <s v="Hazel"/>
    <s v="Villa"/>
    <s v="University of Minnesota"/>
    <n v="2"/>
    <x v="9"/>
    <n v="18"/>
  </r>
  <r>
    <n v="3335"/>
    <s v="I"/>
    <n v="0.39"/>
    <n v="0.3"/>
    <n v="0.105"/>
    <n v="0.25900000000000001"/>
    <n v="9.5500000000000002E-2"/>
    <n v="3.7999999999999999E-2"/>
    <n v="8.5000000000000006E-2"/>
    <n v="8"/>
    <n v="5"/>
    <s v="Haniya"/>
    <s v="Talley"/>
    <s v="Prince William Sound Science Center"/>
    <n v="8"/>
    <x v="2"/>
    <n v="12.3"/>
  </r>
  <r>
    <n v="2388"/>
    <s v="I"/>
    <n v="0.47"/>
    <n v="0.35"/>
    <n v="0.13500000000000001"/>
    <n v="0.56699999999999995"/>
    <n v="0.23150000000000001"/>
    <n v="0.14649999999999999"/>
    <n v="0.1525"/>
    <n v="11"/>
    <n v="2"/>
    <s v="Tiegan"/>
    <s v="Davie"/>
    <s v="University of California, Davis"/>
    <n v="4"/>
    <x v="8"/>
    <n v="6.1"/>
  </r>
  <r>
    <n v="2450"/>
    <s v="F"/>
    <n v="0.37"/>
    <n v="0.28499999999999998"/>
    <n v="0.105"/>
    <n v="0.27"/>
    <n v="0.1125"/>
    <n v="5.8500000000000003E-2"/>
    <n v="8.3500000000000005E-2"/>
    <n v="9"/>
    <n v="11"/>
    <s v="Naima"/>
    <s v="Reyes"/>
    <s v="University of Houston"/>
    <n v="7"/>
    <x v="1"/>
    <n v="2.5"/>
  </r>
  <r>
    <n v="4164"/>
    <s v="I"/>
    <n v="0.39"/>
    <n v="0.31"/>
    <n v="8.5000000000000006E-2"/>
    <n v="0.34399999999999997"/>
    <n v="0.18099999999999999"/>
    <n v="6.9500000000000006E-2"/>
    <n v="7.9000000000000001E-2"/>
    <n v="7"/>
    <n v="15"/>
    <s v="Conan"/>
    <s v="Dalton"/>
    <s v="University of Houston"/>
    <n v="1"/>
    <x v="0"/>
    <n v="22.1"/>
  </r>
  <r>
    <n v="2591"/>
    <s v="F"/>
    <n v="0.57999999999999996"/>
    <n v="0.44500000000000001"/>
    <n v="0.14499999999999999"/>
    <n v="0.88800000000000001"/>
    <n v="0.41"/>
    <n v="0.18149999999999999"/>
    <n v="0.24249999999999999"/>
    <n v="8"/>
    <n v="5"/>
    <s v="Haniya"/>
    <s v="Talley"/>
    <s v="Prince William Sound Science Center"/>
    <n v="8"/>
    <x v="2"/>
    <n v="12.3"/>
  </r>
  <r>
    <n v="1788"/>
    <s v="I"/>
    <n v="0.54500000000000004"/>
    <n v="0.42"/>
    <n v="0.16500000000000001"/>
    <n v="0.89349999999999996"/>
    <n v="0.42349999999999999"/>
    <n v="0.2195"/>
    <n v="0.22800000000000001"/>
    <n v="8"/>
    <n v="13"/>
    <s v="Betty"/>
    <s v="Berg"/>
    <s v="University of Houston"/>
    <n v="7"/>
    <x v="1"/>
    <n v="2.5"/>
  </r>
  <r>
    <n v="2871"/>
    <s v="I"/>
    <n v="0.37"/>
    <n v="0.27"/>
    <n v="0.09"/>
    <n v="0.1855"/>
    <n v="7.0000000000000007E-2"/>
    <n v="4.2500000000000003E-2"/>
    <n v="6.5000000000000002E-2"/>
    <n v="7"/>
    <n v="3"/>
    <s v="Inaya"/>
    <s v="Bernard"/>
    <s v="Stanford University"/>
    <n v="3"/>
    <x v="6"/>
    <n v="3.6"/>
  </r>
  <r>
    <n v="565"/>
    <s v="F"/>
    <n v="0.47"/>
    <n v="0.35499999999999998"/>
    <n v="0.13"/>
    <n v="0.54649999999999999"/>
    <n v="0.20050000000000001"/>
    <n v="0.126"/>
    <n v="0.185"/>
    <n v="14"/>
    <n v="5"/>
    <s v="Haniya"/>
    <s v="Talley"/>
    <s v="Prince William Sound Science Center"/>
    <n v="8"/>
    <x v="2"/>
    <n v="12.3"/>
  </r>
  <r>
    <n v="3583"/>
    <s v="F"/>
    <n v="0.625"/>
    <n v="0.47499999999999998"/>
    <n v="0.16"/>
    <n v="1.3334999999999999"/>
    <n v="0.60499999999999998"/>
    <n v="0.28749999999999998"/>
    <n v="0.31900000000000001"/>
    <n v="10"/>
    <n v="10"/>
    <s v="Hazel"/>
    <s v="Villa"/>
    <s v="University of Minnesota"/>
    <n v="5"/>
    <x v="3"/>
    <n v="12.8"/>
  </r>
  <r>
    <n v="2746"/>
    <s v="I"/>
    <n v="0.48499999999999999"/>
    <n v="0.38"/>
    <n v="0.125"/>
    <n v="0.52149999999999996"/>
    <n v="0.2215"/>
    <n v="0.11799999999999999"/>
    <n v="0.16"/>
    <n v="8"/>
    <n v="11"/>
    <s v="Naima"/>
    <s v="Reyes"/>
    <s v="University of Houston"/>
    <n v="6"/>
    <x v="5"/>
    <n v="14.1"/>
  </r>
  <r>
    <n v="1040"/>
    <s v="F"/>
    <n v="0.66"/>
    <n v="0.47499999999999998"/>
    <n v="0.18"/>
    <n v="1.3694999999999999"/>
    <n v="0.64100000000000001"/>
    <n v="0.29399999999999998"/>
    <n v="0.33500000000000002"/>
    <n v="6"/>
    <n v="8"/>
    <s v="Kali"/>
    <s v="Metcalfe"/>
    <s v="Mote Marine Laboratory"/>
    <n v="10"/>
    <x v="4"/>
    <n v="24.1"/>
  </r>
  <r>
    <n v="3105"/>
    <s v="M"/>
    <n v="0.66"/>
    <n v="0.52500000000000002"/>
    <n v="0.2"/>
    <n v="1.4890000000000001"/>
    <n v="0.60650000000000004"/>
    <n v="0.3795"/>
    <n v="0.42099999999999999"/>
    <n v="10"/>
    <n v="15"/>
    <s v="Conan"/>
    <s v="Dalton"/>
    <s v="University of Houston"/>
    <n v="9"/>
    <x v="7"/>
    <n v="1.9"/>
  </r>
  <r>
    <n v="2932"/>
    <s v="F"/>
    <n v="0.61499999999999999"/>
    <n v="0.51500000000000001"/>
    <n v="0.13500000000000001"/>
    <n v="1.1214999999999999"/>
    <n v="0.54500000000000004"/>
    <n v="0.23050000000000001"/>
    <n v="0.28999999999999998"/>
    <n v="9"/>
    <n v="9"/>
    <s v="Danica"/>
    <s v="Tyler"/>
    <s v="University of Florida_x0009_"/>
    <n v="6"/>
    <x v="5"/>
    <n v="14.1"/>
  </r>
  <r>
    <n v="1657"/>
    <s v="F"/>
    <n v="0.6"/>
    <n v="0.47499999999999998"/>
    <n v="0.15"/>
    <n v="1.1299999999999999"/>
    <n v="0.57499999999999996"/>
    <n v="0.19600000000000001"/>
    <n v="0.30499999999999999"/>
    <n v="9"/>
    <n v="11"/>
    <s v="Naima"/>
    <s v="Reyes"/>
    <s v="University of Houston"/>
    <n v="3"/>
    <x v="6"/>
    <n v="3.6"/>
  </r>
  <r>
    <n v="2013"/>
    <s v="I"/>
    <n v="0.46"/>
    <n v="0.35"/>
    <n v="0.11"/>
    <n v="0.46750000000000003"/>
    <n v="0.21249999999999999"/>
    <n v="9.9000000000000005E-2"/>
    <n v="0.13750000000000001"/>
    <n v="7"/>
    <n v="3"/>
    <s v="Inaya"/>
    <s v="Bernard"/>
    <s v="Stanford University"/>
    <n v="4"/>
    <x v="8"/>
    <n v="6.1"/>
  </r>
  <r>
    <n v="2487"/>
    <s v="F"/>
    <n v="0.49"/>
    <n v="0.4"/>
    <n v="0.14499999999999999"/>
    <n v="0.66349999999999998"/>
    <n v="0.21"/>
    <n v="0.1295"/>
    <n v="0.2515"/>
    <n v="13"/>
    <n v="8"/>
    <s v="Kali"/>
    <s v="Metcalfe"/>
    <s v="Mote Marine Laboratory"/>
    <n v="6"/>
    <x v="5"/>
    <n v="14.1"/>
  </r>
  <r>
    <n v="591"/>
    <s v="I"/>
    <n v="0.51"/>
    <n v="0.4"/>
    <n v="0.15"/>
    <n v="0.745"/>
    <n v="0.28649999999999998"/>
    <n v="0.16750000000000001"/>
    <n v="0.23499999999999999"/>
    <n v="13"/>
    <n v="4"/>
    <s v="Nate"/>
    <s v="Craig"/>
    <s v="NOAA Fisheries"/>
    <n v="2"/>
    <x v="9"/>
    <n v="18"/>
  </r>
  <r>
    <n v="1824"/>
    <s v="M"/>
    <n v="0.73"/>
    <n v="0.57499999999999996"/>
    <n v="0.21"/>
    <n v="2.069"/>
    <n v="0.92849999999999999"/>
    <n v="0.40899999999999997"/>
    <n v="0.64300000000000002"/>
    <n v="11"/>
    <n v="9"/>
    <s v="Danica"/>
    <s v="Tyler"/>
    <s v="University of Florida_x0009_"/>
    <n v="7"/>
    <x v="1"/>
    <n v="2.5"/>
  </r>
  <r>
    <n v="1381"/>
    <s v="M"/>
    <n v="0.625"/>
    <n v="0.45500000000000002"/>
    <n v="0.17"/>
    <n v="1.0820000000000001"/>
    <n v="0.4955"/>
    <n v="0.23449999999999999"/>
    <n v="0.315"/>
    <n v="9"/>
    <n v="6"/>
    <s v="Martin"/>
    <s v="Gaines"/>
    <s v="San Diego State University"/>
    <n v="2"/>
    <x v="9"/>
    <n v="18"/>
  </r>
  <r>
    <n v="1620"/>
    <s v="I"/>
    <n v="0.56000000000000005"/>
    <n v="0.44500000000000001"/>
    <n v="0.15"/>
    <n v="0.82250000000000001"/>
    <n v="0.36849999999999999"/>
    <n v="0.187"/>
    <n v="0.23599999999999999"/>
    <n v="10"/>
    <n v="12"/>
    <s v="Rebecca"/>
    <s v="Bennett"/>
    <s v="University of Houston"/>
    <n v="3"/>
    <x v="6"/>
    <n v="3.6"/>
  </r>
  <r>
    <n v="281"/>
    <s v="F"/>
    <n v="0.53500000000000003"/>
    <n v="0.41499999999999998"/>
    <n v="0.185"/>
    <n v="0.84150000000000003"/>
    <n v="0.314"/>
    <n v="0.1585"/>
    <n v="0.3"/>
    <n v="15"/>
    <n v="9"/>
    <s v="Danica"/>
    <s v="Tyler"/>
    <s v="University of Florida_x0009_"/>
    <n v="5"/>
    <x v="3"/>
    <n v="12.8"/>
  </r>
  <r>
    <n v="2685"/>
    <s v="F"/>
    <n v="0.625"/>
    <n v="0.49"/>
    <n v="0.155"/>
    <n v="1.115"/>
    <n v="0.48399999999999999"/>
    <n v="0.27700000000000002"/>
    <n v="0.3095"/>
    <n v="9"/>
    <n v="8"/>
    <s v="Kali"/>
    <s v="Metcalfe"/>
    <s v="Mote Marine Laboratory"/>
    <n v="9"/>
    <x v="7"/>
    <n v="1.9"/>
  </r>
  <r>
    <n v="2075"/>
    <s v="F"/>
    <n v="0.58499999999999996"/>
    <n v="0.48499999999999999"/>
    <n v="0.15"/>
    <n v="1.079"/>
    <n v="0.41449999999999998"/>
    <n v="0.21149999999999999"/>
    <n v="0.35599999999999998"/>
    <n v="11"/>
    <n v="2"/>
    <s v="Tiegan"/>
    <s v="Davie"/>
    <s v="University of California, Davis"/>
    <n v="8"/>
    <x v="2"/>
    <n v="12.3"/>
  </r>
  <r>
    <n v="3024"/>
    <s v="I"/>
    <n v="0.47"/>
    <n v="0.375"/>
    <n v="0.125"/>
    <n v="0.52249999999999996"/>
    <n v="0.22650000000000001"/>
    <n v="0.104"/>
    <n v="0.16200000000000001"/>
    <n v="8"/>
    <n v="1"/>
    <s v="Jan"/>
    <s v="Odom"/>
    <s v="University of Houston"/>
    <n v="6"/>
    <x v="5"/>
    <n v="14.1"/>
  </r>
  <r>
    <n v="2795"/>
    <s v="F"/>
    <n v="0.63"/>
    <n v="0.47499999999999998"/>
    <n v="0.155"/>
    <n v="1.0004999999999999"/>
    <n v="0.45200000000000001"/>
    <n v="0.252"/>
    <n v="0.26500000000000001"/>
    <n v="10"/>
    <n v="7"/>
    <s v="Iona"/>
    <s v="Connolly"/>
    <s v="Florida Atlantic University"/>
    <n v="8"/>
    <x v="2"/>
    <n v="12.3"/>
  </r>
  <r>
    <n v="1767"/>
    <s v="F"/>
    <n v="0.375"/>
    <n v="0.27"/>
    <n v="0.13500000000000001"/>
    <n v="0.59699999999999998"/>
    <n v="0.27200000000000002"/>
    <n v="0.13100000000000001"/>
    <n v="0.16750000000000001"/>
    <n v="7"/>
    <n v="1"/>
    <s v="Jan"/>
    <s v="Odom"/>
    <s v="University of Houston"/>
    <n v="7"/>
    <x v="1"/>
    <n v="2.5"/>
  </r>
  <r>
    <n v="3595"/>
    <s v="F"/>
    <n v="0.66"/>
    <n v="0.5"/>
    <n v="0.155"/>
    <n v="1.3765000000000001"/>
    <n v="0.64849999999999997"/>
    <n v="0.28799999999999998"/>
    <n v="0.33500000000000002"/>
    <n v="12"/>
    <n v="10"/>
    <s v="Hazel"/>
    <s v="Villa"/>
    <s v="University of Minnesota"/>
    <n v="3"/>
    <x v="6"/>
    <n v="3.6"/>
  </r>
  <r>
    <n v="1303"/>
    <s v="I"/>
    <n v="0.53500000000000003"/>
    <n v="0.41499999999999998"/>
    <n v="0.15"/>
    <n v="0.57650000000000001"/>
    <n v="0.35949999999999999"/>
    <n v="0.13500000000000001"/>
    <n v="0.22500000000000001"/>
    <n v="8"/>
    <n v="8"/>
    <s v="Kali"/>
    <s v="Metcalfe"/>
    <s v="Mote Marine Laboratory"/>
    <n v="8"/>
    <x v="2"/>
    <n v="12.3"/>
  </r>
  <r>
    <n v="3138"/>
    <s v="M"/>
    <n v="0.46500000000000002"/>
    <n v="0.36"/>
    <n v="0.105"/>
    <n v="0.48799999999999999"/>
    <n v="0.188"/>
    <n v="8.4500000000000006E-2"/>
    <n v="0.19"/>
    <n v="10"/>
    <n v="4"/>
    <s v="Nate"/>
    <s v="Craig"/>
    <s v="NOAA Fisheries"/>
    <n v="8"/>
    <x v="2"/>
    <n v="12.3"/>
  </r>
  <r>
    <n v="4041"/>
    <s v="F"/>
    <n v="0.57499999999999996"/>
    <n v="0.45"/>
    <n v="0.12"/>
    <n v="0.95850000000000002"/>
    <n v="0.44700000000000001"/>
    <n v="0.16900000000000001"/>
    <n v="0.27500000000000002"/>
    <n v="12"/>
    <n v="5"/>
    <s v="Haniya"/>
    <s v="Talley"/>
    <s v="Prince William Sound Science Center"/>
    <n v="8"/>
    <x v="2"/>
    <n v="12.3"/>
  </r>
  <r>
    <n v="1364"/>
    <s v="M"/>
    <n v="0.61"/>
    <n v="0.45"/>
    <n v="0.15"/>
    <n v="0.871"/>
    <n v="0.40699999999999997"/>
    <n v="0.1835"/>
    <n v="0.25"/>
    <n v="10"/>
    <n v="10"/>
    <s v="Hazel"/>
    <s v="Villa"/>
    <s v="University of Minnesota"/>
    <n v="10"/>
    <x v="4"/>
    <n v="24.1"/>
  </r>
  <r>
    <n v="734"/>
    <s v="M"/>
    <n v="0.505"/>
    <n v="0.38"/>
    <n v="0.13"/>
    <n v="0.65600000000000003"/>
    <n v="0.22700000000000001"/>
    <n v="0.17849999999999999"/>
    <n v="0.22"/>
    <n v="13"/>
    <n v="11"/>
    <s v="Naima"/>
    <s v="Reyes"/>
    <s v="University of Houston"/>
    <n v="6"/>
    <x v="5"/>
    <n v="14.1"/>
  </r>
  <r>
    <n v="1786"/>
    <s v="F"/>
    <n v="0.53500000000000003"/>
    <n v="0.42499999999999999"/>
    <n v="0.13500000000000001"/>
    <n v="0.77100000000000002"/>
    <n v="0.3765"/>
    <n v="0.18149999999999999"/>
    <n v="0.17949999999999999"/>
    <n v="8"/>
    <n v="13"/>
    <s v="Betty"/>
    <s v="Berg"/>
    <s v="University of Houston"/>
    <n v="1"/>
    <x v="0"/>
    <n v="22.1"/>
  </r>
  <r>
    <n v="1955"/>
    <s v="F"/>
    <n v="0.64"/>
    <n v="0.48499999999999999"/>
    <n v="0.185"/>
    <n v="1.4195"/>
    <n v="0.67349999999999999"/>
    <n v="0.34649999999999997"/>
    <n v="0.32550000000000001"/>
    <n v="11"/>
    <n v="14"/>
    <s v="Santiago"/>
    <s v="Vaughan"/>
    <s v="Ohio State University_x0009_"/>
    <n v="9"/>
    <x v="7"/>
    <n v="1.9"/>
  </r>
  <r>
    <n v="882"/>
    <s v="M"/>
    <n v="0.65500000000000003"/>
    <n v="0.52"/>
    <n v="0.16500000000000001"/>
    <n v="1.4095"/>
    <n v="0.58599999999999997"/>
    <n v="0.29099999999999998"/>
    <n v="0.40500000000000003"/>
    <n v="9"/>
    <n v="10"/>
    <s v="Hazel"/>
    <s v="Villa"/>
    <s v="University of Minnesota"/>
    <n v="1"/>
    <x v="0"/>
    <n v="22.1"/>
  </r>
  <r>
    <n v="2675"/>
    <s v="M"/>
    <n v="0.59499999999999997"/>
    <n v="0.46"/>
    <n v="0.14000000000000001"/>
    <n v="0.85199999999999998"/>
    <n v="0.42149999999999999"/>
    <n v="0.22550000000000001"/>
    <n v="0.22700000000000001"/>
    <n v="9"/>
    <n v="1"/>
    <s v="Jan"/>
    <s v="Odom"/>
    <s v="University of Houston"/>
    <n v="5"/>
    <x v="3"/>
    <n v="12.8"/>
  </r>
  <r>
    <n v="4126"/>
    <s v="I"/>
    <n v="0.54"/>
    <n v="0.41499999999999998"/>
    <n v="0.13500000000000001"/>
    <n v="0.70899999999999996"/>
    <n v="0.31950000000000001"/>
    <n v="0.17399999999999999"/>
    <n v="0.185"/>
    <n v="9"/>
    <n v="1"/>
    <s v="Jan"/>
    <s v="Odom"/>
    <s v="University of Houston"/>
    <n v="10"/>
    <x v="4"/>
    <n v="24.1"/>
  </r>
  <r>
    <n v="16"/>
    <s v="M"/>
    <n v="0.5"/>
    <n v="0.4"/>
    <n v="0.13"/>
    <n v="0.66449999999999998"/>
    <n v="0.25800000000000001"/>
    <n v="0.13300000000000001"/>
    <n v="0.24"/>
    <n v="12"/>
    <n v="14"/>
    <s v="Santiago"/>
    <s v="Vaughan"/>
    <s v="Ohio State University_x0009_"/>
    <n v="3"/>
    <x v="6"/>
    <n v="3.6"/>
  </r>
  <r>
    <n v="1994"/>
    <s v="I"/>
    <n v="0.28999999999999998"/>
    <n v="0.21"/>
    <n v="0.06"/>
    <n v="0.1195"/>
    <n v="5.6000000000000001E-2"/>
    <n v="2.35E-2"/>
    <n v="0.03"/>
    <n v="6"/>
    <n v="9"/>
    <s v="Danica"/>
    <s v="Tyler"/>
    <s v="University of Florida_x0009_"/>
    <n v="2"/>
    <x v="9"/>
    <n v="18"/>
  </r>
  <r>
    <n v="3413"/>
    <s v="I"/>
    <n v="0.48"/>
    <n v="0.35499999999999998"/>
    <n v="0.115"/>
    <n v="0.57850000000000001"/>
    <n v="0.25"/>
    <n v="0.106"/>
    <n v="0.184"/>
    <n v="8"/>
    <n v="9"/>
    <s v="Danica"/>
    <s v="Tyler"/>
    <s v="University of Florida_x0009_"/>
    <n v="6"/>
    <x v="5"/>
    <n v="14.1"/>
  </r>
  <r>
    <n v="2331"/>
    <s v="I"/>
    <n v="0.42"/>
    <n v="0.34499999999999997"/>
    <n v="0.115"/>
    <n v="0.34350000000000003"/>
    <n v="0.1515"/>
    <n v="7.9500000000000001E-2"/>
    <n v="0.115"/>
    <n v="9"/>
    <n v="3"/>
    <s v="Inaya"/>
    <s v="Bernard"/>
    <s v="Stanford University"/>
    <n v="2"/>
    <x v="9"/>
    <n v="18"/>
  </r>
  <r>
    <n v="1433"/>
    <s v="I"/>
    <n v="0.36499999999999999"/>
    <n v="0.255"/>
    <n v="0.08"/>
    <n v="0.19850000000000001"/>
    <n v="7.85E-2"/>
    <n v="3.4500000000000003E-2"/>
    <n v="5.2999999999999999E-2"/>
    <n v="5"/>
    <n v="3"/>
    <s v="Inaya"/>
    <s v="Bernard"/>
    <s v="Stanford University"/>
    <n v="1"/>
    <x v="0"/>
    <n v="22.1"/>
  </r>
  <r>
    <n v="1333"/>
    <s v="I"/>
    <n v="0.56999999999999995"/>
    <n v="0.44"/>
    <n v="0.13"/>
    <n v="0.76649999999999996"/>
    <n v="0.34699999999999998"/>
    <n v="0.17849999999999999"/>
    <n v="0.20200000000000001"/>
    <n v="10"/>
    <n v="14"/>
    <s v="Santiago"/>
    <s v="Vaughan"/>
    <s v="Ohio State University_x0009_"/>
    <n v="3"/>
    <x v="6"/>
    <n v="3.6"/>
  </r>
  <r>
    <n v="2542"/>
    <s v="F"/>
    <n v="0.69"/>
    <n v="0.55000000000000004"/>
    <n v="0.18"/>
    <n v="1.659"/>
    <n v="0.87150000000000005"/>
    <n v="0.26550000000000001"/>
    <n v="0.4395"/>
    <n v="9"/>
    <n v="11"/>
    <s v="Naima"/>
    <s v="Reyes"/>
    <s v="University of Houston"/>
    <n v="10"/>
    <x v="4"/>
    <n v="24.1"/>
  </r>
  <r>
    <n v="1564"/>
    <s v="I"/>
    <n v="0.45500000000000002"/>
    <n v="0.36"/>
    <n v="0.115"/>
    <n v="0.45700000000000002"/>
    <n v="0.20849999999999999"/>
    <n v="8.5500000000000007E-2"/>
    <n v="0.14699999999999999"/>
    <n v="10"/>
    <n v="11"/>
    <s v="Naima"/>
    <s v="Reyes"/>
    <s v="University of Houston"/>
    <n v="5"/>
    <x v="3"/>
    <n v="12.8"/>
  </r>
  <r>
    <n v="111"/>
    <s v="M"/>
    <n v="0.495"/>
    <n v="0.39500000000000002"/>
    <n v="0.125"/>
    <n v="0.54149999999999998"/>
    <n v="0.23749999999999999"/>
    <n v="0.13450000000000001"/>
    <n v="0.155"/>
    <n v="9"/>
    <n v="9"/>
    <s v="Danica"/>
    <s v="Tyler"/>
    <s v="University of Florida_x0009_"/>
    <n v="3"/>
    <x v="6"/>
    <n v="3.6"/>
  </r>
  <r>
    <n v="3596"/>
    <s v="M"/>
    <n v="0.66"/>
    <n v="0.51500000000000001"/>
    <n v="0.2"/>
    <n v="1.6465000000000001"/>
    <n v="0.749"/>
    <n v="0.42199999999999999"/>
    <n v="0.40100000000000002"/>
    <n v="11"/>
    <n v="11"/>
    <s v="Naima"/>
    <s v="Reyes"/>
    <s v="University of Houston"/>
    <n v="7"/>
    <x v="1"/>
    <n v="2.5"/>
  </r>
  <r>
    <n v="152"/>
    <s v="F"/>
    <n v="0.60499999999999998"/>
    <n v="0.5"/>
    <n v="0.185"/>
    <n v="1.1185"/>
    <n v="0.46899999999999997"/>
    <n v="0.25850000000000001"/>
    <n v="0.33500000000000002"/>
    <n v="9"/>
    <n v="12"/>
    <s v="Rebecca"/>
    <s v="Bennett"/>
    <s v="University of Houston"/>
    <n v="1"/>
    <x v="0"/>
    <n v="22.1"/>
  </r>
  <r>
    <n v="2081"/>
    <s v="M"/>
    <n v="0.64500000000000002"/>
    <n v="0.495"/>
    <n v="0.15"/>
    <n v="1.2095"/>
    <n v="0.60299999999999998"/>
    <n v="0.2225"/>
    <n v="0.33900000000000002"/>
    <n v="9"/>
    <n v="3"/>
    <s v="Inaya"/>
    <s v="Bernard"/>
    <s v="Stanford University"/>
    <n v="5"/>
    <x v="3"/>
    <n v="12.8"/>
  </r>
  <r>
    <n v="3189"/>
    <s v="M"/>
    <n v="0.72"/>
    <n v="0.57499999999999996"/>
    <n v="0.23"/>
    <n v="2.2694999999999999"/>
    <n v="0.88349999999999995"/>
    <n v="0.39850000000000002"/>
    <n v="0.66500000000000004"/>
    <n v="16"/>
    <n v="15"/>
    <s v="Conan"/>
    <s v="Dalton"/>
    <s v="University of Houston"/>
    <n v="7"/>
    <x v="1"/>
    <n v="2.5"/>
  </r>
  <r>
    <n v="2986"/>
    <s v="I"/>
    <n v="0.53500000000000003"/>
    <n v="0.4"/>
    <n v="0.13500000000000001"/>
    <n v="0.77500000000000002"/>
    <n v="0.36799999999999999"/>
    <n v="0.20799999999999999"/>
    <n v="0.20549999999999999"/>
    <n v="8"/>
    <n v="12"/>
    <s v="Rebecca"/>
    <s v="Bennett"/>
    <s v="University of Houston"/>
    <n v="6"/>
    <x v="5"/>
    <n v="14.1"/>
  </r>
  <r>
    <n v="3037"/>
    <s v="I"/>
    <n v="0.55000000000000004"/>
    <n v="0.44500000000000001"/>
    <n v="0.14499999999999999"/>
    <n v="0.78300000000000003"/>
    <n v="0.30449999999999999"/>
    <n v="0.157"/>
    <n v="0.26500000000000001"/>
    <n v="11"/>
    <n v="14"/>
    <s v="Santiago"/>
    <s v="Vaughan"/>
    <s v="Ohio State University_x0009_"/>
    <n v="4"/>
    <x v="8"/>
    <n v="6.1"/>
  </r>
  <r>
    <n v="1275"/>
    <s v="I"/>
    <n v="0.47499999999999998"/>
    <n v="0.36"/>
    <n v="0.11"/>
    <n v="0.49199999999999999"/>
    <n v="0.21099999999999999"/>
    <n v="0.11"/>
    <n v="0.15"/>
    <n v="8"/>
    <n v="6"/>
    <s v="Martin"/>
    <s v="Gaines"/>
    <s v="San Diego State University"/>
    <n v="8"/>
    <x v="2"/>
    <n v="12.3"/>
  </r>
  <r>
    <n v="835"/>
    <s v="I"/>
    <n v="0.44500000000000001"/>
    <n v="0.32500000000000001"/>
    <n v="0.1"/>
    <n v="0.378"/>
    <n v="0.17949999999999999"/>
    <n v="0.1"/>
    <n v="8.8999999999999996E-2"/>
    <n v="7"/>
    <n v="15"/>
    <s v="Conan"/>
    <s v="Dalton"/>
    <s v="University of Houston"/>
    <n v="6"/>
    <x v="5"/>
    <n v="14.1"/>
  </r>
  <r>
    <n v="1940"/>
    <s v="F"/>
    <n v="0.625"/>
    <n v="0.44500000000000001"/>
    <n v="0.16"/>
    <n v="1.0900000000000001"/>
    <n v="0.46"/>
    <n v="0.29649999999999999"/>
    <n v="0.30399999999999999"/>
    <n v="11"/>
    <n v="9"/>
    <s v="Danica"/>
    <s v="Tyler"/>
    <s v="University of Florida_x0009_"/>
    <n v="4"/>
    <x v="8"/>
    <n v="6.1"/>
  </r>
  <r>
    <n v="25"/>
    <s v="F"/>
    <n v="0.61499999999999999"/>
    <n v="0.48"/>
    <n v="0.16500000000000001"/>
    <n v="1.1615"/>
    <n v="0.51300000000000001"/>
    <n v="0.30099999999999999"/>
    <n v="0.30499999999999999"/>
    <n v="10"/>
    <n v="3"/>
    <s v="Inaya"/>
    <s v="Bernard"/>
    <s v="Stanford University"/>
    <n v="2"/>
    <x v="9"/>
    <n v="18"/>
  </r>
  <r>
    <n v="700"/>
    <s v="F"/>
    <n v="0.39500000000000002"/>
    <n v="0.315"/>
    <n v="0.105"/>
    <n v="0.35149999999999998"/>
    <n v="0.11849999999999999"/>
    <n v="9.0999999999999998E-2"/>
    <n v="0.1195"/>
    <n v="16"/>
    <n v="12"/>
    <s v="Rebecca"/>
    <s v="Bennett"/>
    <s v="University of Houston"/>
    <n v="8"/>
    <x v="2"/>
    <n v="12.3"/>
  </r>
  <r>
    <n v="1689"/>
    <s v="M"/>
    <n v="0.625"/>
    <n v="0.49"/>
    <n v="0.16500000000000001"/>
    <n v="1.1165"/>
    <n v="0.48949999999999999"/>
    <n v="0.26150000000000001"/>
    <n v="0.33250000000000002"/>
    <n v="11"/>
    <n v="1"/>
    <s v="Jan"/>
    <s v="Odom"/>
    <s v="University of Houston"/>
    <n v="3"/>
    <x v="6"/>
    <n v="3.6"/>
  </r>
  <r>
    <n v="1036"/>
    <s v="F"/>
    <n v="0.65500000000000003"/>
    <n v="0.51"/>
    <n v="0.17499999999999999"/>
    <n v="1.6525000000000001"/>
    <n v="0.85150000000000003"/>
    <n v="0.33650000000000002"/>
    <n v="0.40300000000000002"/>
    <n v="10"/>
    <n v="3"/>
    <s v="Inaya"/>
    <s v="Bernard"/>
    <s v="Stanford University"/>
    <n v="8"/>
    <x v="2"/>
    <n v="12.3"/>
  </r>
  <r>
    <n v="1624"/>
    <s v="F"/>
    <n v="0.56499999999999995"/>
    <n v="0.44"/>
    <n v="0.15"/>
    <n v="0.86299999999999999"/>
    <n v="0.435"/>
    <n v="0.14899999999999999"/>
    <n v="0.27"/>
    <n v="9"/>
    <n v="5"/>
    <s v="Haniya"/>
    <s v="Talley"/>
    <s v="Prince William Sound Science Center"/>
    <n v="8"/>
    <x v="2"/>
    <n v="12.3"/>
  </r>
  <r>
    <n v="2025"/>
    <s v="M"/>
    <n v="0.54500000000000004"/>
    <n v="0.44"/>
    <n v="0.14000000000000001"/>
    <n v="0.83950000000000002"/>
    <n v="0.35599999999999998"/>
    <n v="0.1905"/>
    <n v="0.23849999999999999"/>
    <n v="11"/>
    <n v="13"/>
    <s v="Betty"/>
    <s v="Berg"/>
    <s v="University of Houston"/>
    <n v="6"/>
    <x v="5"/>
    <n v="14.1"/>
  </r>
  <r>
    <n v="3453"/>
    <s v="F"/>
    <n v="0.55500000000000005"/>
    <n v="0.44"/>
    <n v="0.14499999999999999"/>
    <n v="0.88149999999999995"/>
    <n v="0.43"/>
    <n v="0.19750000000000001"/>
    <n v="0.2155"/>
    <n v="8"/>
    <n v="4"/>
    <s v="Nate"/>
    <s v="Craig"/>
    <s v="NOAA Fisheries"/>
    <n v="6"/>
    <x v="5"/>
    <n v="14.1"/>
  </r>
  <r>
    <n v="4106"/>
    <s v="F"/>
    <n v="0.71499999999999997"/>
    <n v="0.56499999999999995"/>
    <n v="0.18"/>
    <n v="1.79"/>
    <n v="0.84399999999999997"/>
    <n v="0.35349999999999998"/>
    <n v="0.53849999999999998"/>
    <n v="9"/>
    <n v="5"/>
    <s v="Haniya"/>
    <s v="Talley"/>
    <s v="Prince William Sound Science Center"/>
    <n v="2"/>
    <x v="9"/>
    <n v="18"/>
  </r>
  <r>
    <n v="1516"/>
    <s v="M"/>
    <n v="0.65500000000000003"/>
    <n v="0.51"/>
    <n v="0.215"/>
    <n v="1.7835000000000001"/>
    <n v="0.88849999999999996"/>
    <n v="0.40949999999999998"/>
    <n v="0.41949999999999998"/>
    <n v="11"/>
    <n v="7"/>
    <s v="Iona"/>
    <s v="Connolly"/>
    <s v="Florida Atlantic University"/>
    <n v="4"/>
    <x v="8"/>
    <n v="6.1"/>
  </r>
  <r>
    <n v="2693"/>
    <s v="M"/>
    <n v="0.65"/>
    <n v="0.51500000000000001"/>
    <n v="0.125"/>
    <n v="1.1805000000000001"/>
    <n v="0.52349999999999997"/>
    <n v="0.28299999999999997"/>
    <n v="0.32750000000000001"/>
    <n v="9"/>
    <n v="14"/>
    <s v="Santiago"/>
    <s v="Vaughan"/>
    <s v="Ohio State University_x0009_"/>
    <n v="2"/>
    <x v="9"/>
    <n v="18"/>
  </r>
  <r>
    <n v="2713"/>
    <s v="I"/>
    <n v="0.21"/>
    <n v="0.15"/>
    <n v="4.4999999999999998E-2"/>
    <n v="0.04"/>
    <n v="1.35E-2"/>
    <n v="8.0000000000000002E-3"/>
    <n v="1.0500000000000001E-2"/>
    <n v="4"/>
    <n v="3"/>
    <s v="Inaya"/>
    <s v="Bernard"/>
    <s v="Stanford University"/>
    <n v="7"/>
    <x v="1"/>
    <n v="2.5"/>
  </r>
  <r>
    <n v="469"/>
    <s v="F"/>
    <n v="0.68"/>
    <n v="0.55000000000000004"/>
    <n v="0.21"/>
    <n v="1.7444999999999999"/>
    <n v="0.59750000000000003"/>
    <n v="0.30499999999999999"/>
    <n v="0.625"/>
    <n v="17"/>
    <n v="8"/>
    <s v="Kali"/>
    <s v="Metcalfe"/>
    <s v="Mote Marine Laboratory"/>
    <n v="7"/>
    <x v="1"/>
    <n v="2.5"/>
  </r>
  <r>
    <n v="716"/>
    <s v="I"/>
    <n v="0.27500000000000002"/>
    <n v="0.2"/>
    <n v="6.5000000000000002E-2"/>
    <n v="0.10349999999999999"/>
    <n v="4.7500000000000001E-2"/>
    <n v="2.0500000000000001E-2"/>
    <n v="0.03"/>
    <n v="7"/>
    <n v="1"/>
    <s v="Jan"/>
    <s v="Odom"/>
    <s v="University of Houston"/>
    <n v="3"/>
    <x v="6"/>
    <n v="3.6"/>
  </r>
  <r>
    <n v="450"/>
    <s v="F"/>
    <n v="0.56499999999999995"/>
    <n v="0.45500000000000002"/>
    <n v="0.15"/>
    <n v="0.82050000000000001"/>
    <n v="0.36499999999999999"/>
    <n v="0.159"/>
    <n v="0.26"/>
    <n v="18"/>
    <n v="6"/>
    <s v="Martin"/>
    <s v="Gaines"/>
    <s v="San Diego State University"/>
    <n v="5"/>
    <x v="3"/>
    <n v="12.8"/>
  </r>
  <r>
    <n v="114"/>
    <s v="M"/>
    <n v="0.42499999999999999"/>
    <n v="0.35"/>
    <n v="0.105"/>
    <n v="0.39300000000000002"/>
    <n v="0.13"/>
    <n v="6.3E-2"/>
    <n v="0.16500000000000001"/>
    <n v="9"/>
    <n v="10"/>
    <s v="Hazel"/>
    <s v="Villa"/>
    <s v="University of Minnesota"/>
    <n v="7"/>
    <x v="1"/>
    <n v="2.5"/>
  </r>
  <r>
    <n v="938"/>
    <s v="I"/>
    <n v="0.45500000000000002"/>
    <n v="0.35499999999999998"/>
    <n v="0.125"/>
    <n v="0.53249999999999997"/>
    <n v="0.22500000000000001"/>
    <n v="0.126"/>
    <n v="0.14649999999999999"/>
    <n v="7"/>
    <n v="14"/>
    <s v="Santiago"/>
    <s v="Vaughan"/>
    <s v="Ohio State University_x0009_"/>
    <n v="6"/>
    <x v="5"/>
    <n v="14.1"/>
  </r>
  <r>
    <n v="511"/>
    <s v="I"/>
    <n v="0.68"/>
    <n v="0.53"/>
    <n v="0.185"/>
    <n v="1.1094999999999999"/>
    <n v="0.439"/>
    <n v="0.245"/>
    <n v="0.34"/>
    <n v="10"/>
    <n v="7"/>
    <s v="Iona"/>
    <s v="Connolly"/>
    <s v="Florida Atlantic University"/>
    <n v="2"/>
    <x v="9"/>
    <n v="18"/>
  </r>
  <r>
    <n v="872"/>
    <s v="F"/>
    <n v="0.62"/>
    <n v="0.505"/>
    <n v="0.16"/>
    <n v="1.3725000000000001"/>
    <n v="0.62849999999999995"/>
    <n v="0.27500000000000002"/>
    <n v="0.36849999999999999"/>
    <n v="11"/>
    <n v="14"/>
    <s v="Santiago"/>
    <s v="Vaughan"/>
    <s v="Ohio State University_x0009_"/>
    <n v="4"/>
    <x v="8"/>
    <n v="6.1"/>
  </r>
  <r>
    <n v="2740"/>
    <s v="I"/>
    <n v="0.45"/>
    <n v="0.33500000000000002"/>
    <n v="9.5000000000000001E-2"/>
    <n v="0.35049999999999998"/>
    <n v="0.1615"/>
    <n v="6.25E-2"/>
    <n v="0.11849999999999999"/>
    <n v="7"/>
    <n v="6"/>
    <s v="Martin"/>
    <s v="Gaines"/>
    <s v="San Diego State University"/>
    <n v="3"/>
    <x v="6"/>
    <n v="3.6"/>
  </r>
  <r>
    <n v="2569"/>
    <s v="I"/>
    <n v="0.46"/>
    <n v="0.34499999999999997"/>
    <n v="0.12"/>
    <n v="0.41549999999999998"/>
    <n v="0.19800000000000001"/>
    <n v="8.8499999999999995E-2"/>
    <n v="0.107"/>
    <n v="7"/>
    <n v="3"/>
    <s v="Inaya"/>
    <s v="Bernard"/>
    <s v="Stanford University"/>
    <n v="8"/>
    <x v="2"/>
    <n v="12.3"/>
  </r>
  <r>
    <n v="3224"/>
    <s v="M"/>
    <n v="0.52"/>
    <n v="0.41499999999999998"/>
    <n v="0.17499999999999999"/>
    <n v="0.753"/>
    <n v="0.25800000000000001"/>
    <n v="0.17100000000000001"/>
    <n v="0.255"/>
    <n v="8"/>
    <n v="14"/>
    <s v="Santiago"/>
    <s v="Vaughan"/>
    <s v="Ohio State University_x0009_"/>
    <n v="2"/>
    <x v="9"/>
    <n v="18"/>
  </r>
  <r>
    <n v="3179"/>
    <s v="M"/>
    <n v="0.38"/>
    <n v="0.3"/>
    <n v="0.1"/>
    <n v="0.2505"/>
    <n v="0.106"/>
    <n v="5.3499999999999999E-2"/>
    <n v="7.7499999999999999E-2"/>
    <n v="8"/>
    <n v="8"/>
    <s v="Kali"/>
    <s v="Metcalfe"/>
    <s v="Mote Marine Laboratory"/>
    <n v="10"/>
    <x v="4"/>
    <n v="24.1"/>
  </r>
  <r>
    <n v="2175"/>
    <s v="F"/>
    <n v="0.64500000000000002"/>
    <n v="0.5"/>
    <n v="0.17"/>
    <n v="1.1845000000000001"/>
    <n v="0.48049999999999998"/>
    <n v="0.27400000000000002"/>
    <n v="0.35499999999999998"/>
    <n v="13"/>
    <n v="3"/>
    <s v="Inaya"/>
    <s v="Bernard"/>
    <s v="Stanford University"/>
    <n v="9"/>
    <x v="7"/>
    <n v="1.9"/>
  </r>
  <r>
    <n v="3018"/>
    <s v="I"/>
    <n v="0.435"/>
    <n v="0.32500000000000001"/>
    <n v="0.105"/>
    <n v="0.33500000000000002"/>
    <n v="0.13600000000000001"/>
    <n v="6.5000000000000002E-2"/>
    <n v="0.115"/>
    <n v="8"/>
    <n v="1"/>
    <s v="Jan"/>
    <s v="Odom"/>
    <s v="University of Houston"/>
    <n v="10"/>
    <x v="4"/>
    <n v="24.1"/>
  </r>
  <r>
    <n v="2741"/>
    <s v="I"/>
    <n v="0.45500000000000002"/>
    <n v="0.34"/>
    <n v="0.115"/>
    <n v="0.48599999999999999"/>
    <n v="0.26100000000000001"/>
    <n v="6.5500000000000003E-2"/>
    <n v="0.13150000000000001"/>
    <n v="8"/>
    <n v="3"/>
    <s v="Inaya"/>
    <s v="Bernard"/>
    <s v="Stanford University"/>
    <n v="1"/>
    <x v="0"/>
    <n v="22.1"/>
  </r>
  <r>
    <n v="1915"/>
    <s v="M"/>
    <n v="0.59499999999999997"/>
    <n v="0.45500000000000002"/>
    <n v="0.15"/>
    <n v="0.88600000000000001"/>
    <n v="0.43149999999999999"/>
    <n v="0.20100000000000001"/>
    <n v="0.223"/>
    <n v="10"/>
    <n v="4"/>
    <s v="Nate"/>
    <s v="Craig"/>
    <s v="NOAA Fisheries"/>
    <n v="7"/>
    <x v="1"/>
    <n v="2.5"/>
  </r>
  <r>
    <n v="3157"/>
    <s v="M"/>
    <n v="0.53500000000000003"/>
    <n v="0.44"/>
    <n v="0.16500000000000001"/>
    <n v="0.875"/>
    <n v="0.27900000000000003"/>
    <n v="0.18"/>
    <n v="0.3"/>
    <n v="10"/>
    <n v="14"/>
    <s v="Santiago"/>
    <s v="Vaughan"/>
    <s v="Ohio State University_x0009_"/>
    <n v="4"/>
    <x v="8"/>
    <n v="6.1"/>
  </r>
  <r>
    <n v="2373"/>
    <s v="F"/>
    <n v="0.40500000000000003"/>
    <n v="0.32500000000000001"/>
    <n v="0.11"/>
    <n v="0.35749999999999998"/>
    <n v="0.14499999999999999"/>
    <n v="7.2499999999999995E-2"/>
    <n v="0.11"/>
    <n v="12"/>
    <n v="7"/>
    <s v="Iona"/>
    <s v="Connolly"/>
    <s v="Florida Atlantic University"/>
    <n v="7"/>
    <x v="1"/>
    <n v="2.5"/>
  </r>
  <r>
    <n v="1073"/>
    <s v="I"/>
    <n v="0.4"/>
    <n v="0.32"/>
    <n v="9.5000000000000001E-2"/>
    <n v="0.34799999999999998"/>
    <n v="0.19400000000000001"/>
    <n v="5.2999999999999999E-2"/>
    <n v="8.6999999999999994E-2"/>
    <n v="6"/>
    <n v="4"/>
    <s v="Nate"/>
    <s v="Craig"/>
    <s v="NOAA Fisheries"/>
    <n v="10"/>
    <x v="4"/>
    <n v="24.1"/>
  </r>
  <r>
    <n v="2372"/>
    <s v="M"/>
    <n v="0.18"/>
    <n v="0.125"/>
    <n v="0.05"/>
    <n v="2.3E-2"/>
    <n v="8.5000000000000006E-3"/>
    <n v="5.4999999999999997E-3"/>
    <n v="0.01"/>
    <n v="3"/>
    <n v="11"/>
    <s v="Naima"/>
    <s v="Reyes"/>
    <s v="University of Houston"/>
    <n v="7"/>
    <x v="1"/>
    <n v="2.5"/>
  </r>
  <r>
    <n v="2151"/>
    <s v="M"/>
    <n v="0.44500000000000001"/>
    <n v="0.35499999999999998"/>
    <n v="0.11"/>
    <n v="0.4415"/>
    <n v="0.18049999999999999"/>
    <n v="0.10349999999999999"/>
    <n v="0.15049999999999999"/>
    <n v="10"/>
    <n v="4"/>
    <s v="Nate"/>
    <s v="Craig"/>
    <s v="NOAA Fisheries"/>
    <n v="3"/>
    <x v="6"/>
    <n v="3.6"/>
  </r>
  <r>
    <n v="1768"/>
    <s v="M"/>
    <n v="0.39"/>
    <n v="0.28000000000000003"/>
    <n v="0.125"/>
    <n v="0.56399999999999995"/>
    <n v="0.30349999999999999"/>
    <n v="9.5500000000000002E-2"/>
    <n v="0.14299999999999999"/>
    <n v="7"/>
    <n v="9"/>
    <s v="Danica"/>
    <s v="Tyler"/>
    <s v="University of Florida_x0009_"/>
    <n v="1"/>
    <x v="0"/>
    <n v="22.1"/>
  </r>
  <r>
    <n v="3647"/>
    <s v="I"/>
    <n v="0.47499999999999998"/>
    <n v="0.35"/>
    <n v="0.125"/>
    <n v="0.42249999999999999"/>
    <n v="0.1905"/>
    <n v="7.9000000000000001E-2"/>
    <n v="0.13550000000000001"/>
    <n v="9"/>
    <n v="10"/>
    <s v="Hazel"/>
    <s v="Villa"/>
    <s v="University of Minnesota"/>
    <n v="1"/>
    <x v="0"/>
    <n v="22.1"/>
  </r>
  <r>
    <n v="2563"/>
    <s v="I"/>
    <n v="0.44"/>
    <n v="0.32500000000000001"/>
    <n v="0.1"/>
    <n v="0.41649999999999998"/>
    <n v="0.185"/>
    <n v="8.6499999999999994E-2"/>
    <n v="0.11"/>
    <n v="6"/>
    <n v="3"/>
    <s v="Inaya"/>
    <s v="Bernard"/>
    <s v="Stanford University"/>
    <n v="2"/>
    <x v="9"/>
    <n v="18"/>
  </r>
  <r>
    <n v="530"/>
    <s v="M"/>
    <n v="0.38500000000000001"/>
    <n v="0.3"/>
    <n v="9.5000000000000001E-2"/>
    <n v="0.24"/>
    <n v="8.8499999999999995E-2"/>
    <n v="5.8999999999999997E-2"/>
    <n v="8.5000000000000006E-2"/>
    <n v="9"/>
    <n v="12"/>
    <s v="Rebecca"/>
    <s v="Bennett"/>
    <s v="University of Houston"/>
    <n v="6"/>
    <x v="5"/>
    <n v="14.1"/>
  </r>
  <r>
    <n v="3588"/>
    <s v="M"/>
    <n v="0.63500000000000001"/>
    <n v="0.495"/>
    <n v="0.17"/>
    <n v="1.3694999999999999"/>
    <n v="0.65700000000000003"/>
    <n v="0.30549999999999999"/>
    <n v="0.36499999999999999"/>
    <n v="10"/>
    <n v="2"/>
    <s v="Tiegan"/>
    <s v="Davie"/>
    <s v="University of California, Davis"/>
    <n v="3"/>
    <x v="6"/>
    <n v="3.6"/>
  </r>
  <r>
    <n v="4066"/>
    <s v="I"/>
    <n v="0.37"/>
    <n v="0.27500000000000002"/>
    <n v="0.08"/>
    <n v="0.23250000000000001"/>
    <n v="9.2999999999999999E-2"/>
    <n v="5.6000000000000001E-2"/>
    <n v="7.1999999999999995E-2"/>
    <n v="6"/>
    <n v="1"/>
    <s v="Jan"/>
    <s v="Odom"/>
    <s v="University of Houston"/>
    <n v="1"/>
    <x v="0"/>
    <n v="22.1"/>
  </r>
  <r>
    <n v="1939"/>
    <s v="M"/>
    <n v="0.625"/>
    <n v="0.505"/>
    <n v="0.185"/>
    <n v="1.1565000000000001"/>
    <n v="0.52"/>
    <n v="0.24049999999999999"/>
    <n v="0.35349999999999998"/>
    <n v="10"/>
    <n v="4"/>
    <s v="Nate"/>
    <s v="Craig"/>
    <s v="NOAA Fisheries"/>
    <n v="10"/>
    <x v="4"/>
    <n v="24.1"/>
  </r>
  <r>
    <n v="1906"/>
    <s v="I"/>
    <n v="0.57499999999999996"/>
    <n v="0.45"/>
    <n v="0.13500000000000001"/>
    <n v="0.87150000000000005"/>
    <n v="0.45"/>
    <n v="0.16200000000000001"/>
    <n v="0.22500000000000001"/>
    <n v="10"/>
    <n v="5"/>
    <s v="Haniya"/>
    <s v="Talley"/>
    <s v="Prince William Sound Science Center"/>
    <n v="1"/>
    <x v="0"/>
    <n v="22.1"/>
  </r>
  <r>
    <n v="1795"/>
    <s v="I"/>
    <n v="0.57499999999999996"/>
    <n v="0.45"/>
    <n v="0.13"/>
    <n v="0.8145"/>
    <n v="0.40300000000000002"/>
    <n v="0.17150000000000001"/>
    <n v="0.21299999999999999"/>
    <n v="10"/>
    <n v="8"/>
    <s v="Kali"/>
    <s v="Metcalfe"/>
    <s v="Mote Marine Laboratory"/>
    <n v="1"/>
    <x v="0"/>
    <n v="22.1"/>
  </r>
  <r>
    <n v="3273"/>
    <s v="M"/>
    <n v="0.46500000000000002"/>
    <n v="0.36"/>
    <n v="0.125"/>
    <n v="0.4365"/>
    <n v="0.16900000000000001"/>
    <n v="0.1075"/>
    <n v="0.14499999999999999"/>
    <n v="11"/>
    <n v="10"/>
    <s v="Hazel"/>
    <s v="Villa"/>
    <s v="University of Minnesota"/>
    <n v="8"/>
    <x v="2"/>
    <n v="12.3"/>
  </r>
  <r>
    <n v="3022"/>
    <s v="I"/>
    <n v="0.45500000000000002"/>
    <n v="0.35499999999999998"/>
    <n v="0.105"/>
    <n v="0.372"/>
    <n v="0.13800000000000001"/>
    <n v="7.6499999999999999E-2"/>
    <n v="0.13500000000000001"/>
    <n v="9"/>
    <n v="11"/>
    <s v="Naima"/>
    <s v="Reyes"/>
    <s v="University of Houston"/>
    <n v="6"/>
    <x v="5"/>
    <n v="14.1"/>
  </r>
  <r>
    <n v="2012"/>
    <s v="M"/>
    <n v="0.45"/>
    <n v="0.33"/>
    <n v="0.105"/>
    <n v="0.4955"/>
    <n v="0.25750000000000001"/>
    <n v="8.2000000000000003E-2"/>
    <n v="0.129"/>
    <n v="8"/>
    <n v="12"/>
    <s v="Rebecca"/>
    <s v="Bennett"/>
    <s v="University of Houston"/>
    <n v="4"/>
    <x v="8"/>
    <n v="6.1"/>
  </r>
  <r>
    <n v="4044"/>
    <s v="F"/>
    <n v="0.57999999999999996"/>
    <n v="0.46"/>
    <n v="0.13500000000000001"/>
    <n v="0.92600000000000005"/>
    <n v="0.40250000000000002"/>
    <n v="0.20799999999999999"/>
    <n v="0.27500000000000002"/>
    <n v="8"/>
    <n v="9"/>
    <s v="Danica"/>
    <s v="Tyler"/>
    <s v="University of Florida_x0009_"/>
    <n v="3"/>
    <x v="6"/>
    <n v="3.6"/>
  </r>
  <r>
    <n v="610"/>
    <s v="M"/>
    <n v="0.35"/>
    <n v="0.26500000000000001"/>
    <n v="0.09"/>
    <n v="0.17749999999999999"/>
    <n v="5.7500000000000002E-2"/>
    <n v="4.2000000000000003E-2"/>
    <n v="6.8000000000000005E-2"/>
    <n v="12"/>
    <n v="4"/>
    <s v="Nate"/>
    <s v="Craig"/>
    <s v="NOAA Fisheries"/>
    <n v="2"/>
    <x v="9"/>
    <n v="18"/>
  </r>
  <r>
    <n v="1317"/>
    <s v="M"/>
    <n v="0.55500000000000005"/>
    <n v="0.44"/>
    <n v="0.14000000000000001"/>
    <n v="0.87050000000000005"/>
    <n v="0.40699999999999997"/>
    <n v="0.156"/>
    <n v="0.255"/>
    <n v="9"/>
    <n v="3"/>
    <s v="Inaya"/>
    <s v="Bernard"/>
    <s v="Stanford University"/>
    <n v="3"/>
    <x v="6"/>
    <n v="3.6"/>
  </r>
  <r>
    <n v="2560"/>
    <s v="I"/>
    <n v="0.41499999999999998"/>
    <n v="0.32500000000000001"/>
    <n v="0.1"/>
    <n v="0.33350000000000002"/>
    <n v="0.14449999999999999"/>
    <n v="7.1499999999999994E-2"/>
    <n v="9.5000000000000001E-2"/>
    <n v="7"/>
    <n v="11"/>
    <s v="Naima"/>
    <s v="Reyes"/>
    <s v="University of Houston"/>
    <n v="9"/>
    <x v="7"/>
    <n v="1.9"/>
  </r>
  <r>
    <n v="2520"/>
    <s v="I"/>
    <n v="0.505"/>
    <n v="0.39"/>
    <n v="0.185"/>
    <n v="0.61250000000000004"/>
    <n v="0.26700000000000002"/>
    <n v="0.14199999999999999"/>
    <n v="0.17199999999999999"/>
    <n v="7"/>
    <n v="5"/>
    <s v="Haniya"/>
    <s v="Talley"/>
    <s v="Prince William Sound Science Center"/>
    <n v="7"/>
    <x v="1"/>
    <n v="2.5"/>
  </r>
  <r>
    <n v="1276"/>
    <s v="I"/>
    <n v="0.48"/>
    <n v="0.37"/>
    <n v="0.125"/>
    <n v="0.54349999999999998"/>
    <n v="0.24399999999999999"/>
    <n v="0.10100000000000001"/>
    <n v="0.16500000000000001"/>
    <n v="9"/>
    <n v="8"/>
    <s v="Kali"/>
    <s v="Metcalfe"/>
    <s v="Mote Marine Laboratory"/>
    <n v="6"/>
    <x v="5"/>
    <n v="14.1"/>
  </r>
  <r>
    <n v="472"/>
    <s v="F"/>
    <n v="0.51500000000000001"/>
    <n v="0.40500000000000003"/>
    <n v="0.12"/>
    <n v="0.64600000000000002"/>
    <n v="0.28949999999999998"/>
    <n v="0.14050000000000001"/>
    <n v="0.17699999999999999"/>
    <n v="10"/>
    <n v="7"/>
    <s v="Iona"/>
    <s v="Connolly"/>
    <s v="Florida Atlantic University"/>
    <n v="10"/>
    <x v="4"/>
    <n v="24.1"/>
  </r>
  <r>
    <n v="595"/>
    <s v="M"/>
    <n v="0.53500000000000003"/>
    <n v="0.42"/>
    <n v="0.15"/>
    <n v="0.69950000000000001"/>
    <n v="0.25750000000000001"/>
    <n v="0.153"/>
    <n v="0.24"/>
    <n v="12"/>
    <n v="14"/>
    <s v="Santiago"/>
    <s v="Vaughan"/>
    <s v="Ohio State University_x0009_"/>
    <n v="4"/>
    <x v="8"/>
    <n v="6.1"/>
  </r>
  <r>
    <n v="963"/>
    <s v="I"/>
    <n v="0.505"/>
    <n v="0.39"/>
    <n v="0.15"/>
    <n v="0.68500000000000005"/>
    <n v="0.36199999999999999"/>
    <n v="0.13100000000000001"/>
    <n v="0.156"/>
    <n v="8"/>
    <n v="9"/>
    <s v="Danica"/>
    <s v="Tyler"/>
    <s v="University of Florida_x0009_"/>
    <n v="2"/>
    <x v="9"/>
    <n v="18"/>
  </r>
  <r>
    <n v="2718"/>
    <s v="I"/>
    <n v="0.34499999999999997"/>
    <n v="0.255"/>
    <n v="9.5000000000000001E-2"/>
    <n v="0.183"/>
    <n v="7.4999999999999997E-2"/>
    <n v="3.85E-2"/>
    <n v="0.06"/>
    <n v="6"/>
    <n v="6"/>
    <s v="Martin"/>
    <s v="Gaines"/>
    <s v="San Diego State University"/>
    <n v="7"/>
    <x v="1"/>
    <n v="2.5"/>
  </r>
  <r>
    <n v="1251"/>
    <s v="I"/>
    <n v="0.4"/>
    <n v="0.28999999999999998"/>
    <n v="0.1"/>
    <n v="0.26750000000000002"/>
    <n v="0.1205"/>
    <n v="6.0499999999999998E-2"/>
    <n v="7.6499999999999999E-2"/>
    <n v="5"/>
    <n v="14"/>
    <s v="Santiago"/>
    <s v="Vaughan"/>
    <s v="Ohio State University_x0009_"/>
    <n v="7"/>
    <x v="1"/>
    <n v="2.5"/>
  </r>
  <r>
    <n v="3218"/>
    <s v="M"/>
    <n v="0.42499999999999999"/>
    <n v="0.34"/>
    <n v="0.12"/>
    <n v="0.38800000000000001"/>
    <n v="0.14899999999999999"/>
    <n v="8.6999999999999994E-2"/>
    <n v="0.125"/>
    <n v="10"/>
    <n v="1"/>
    <s v="Jan"/>
    <s v="Odom"/>
    <s v="University of Houston"/>
    <n v="5"/>
    <x v="3"/>
    <n v="12.8"/>
  </r>
  <r>
    <n v="2815"/>
    <s v="I"/>
    <n v="0.27500000000000002"/>
    <n v="0.2"/>
    <n v="5.5E-2"/>
    <n v="9.2499999999999999E-2"/>
    <n v="3.7999999999999999E-2"/>
    <n v="2.1000000000000001E-2"/>
    <n v="2.5999999999999999E-2"/>
    <n v="4"/>
    <n v="11"/>
    <s v="Naima"/>
    <s v="Reyes"/>
    <s v="University of Houston"/>
    <n v="6"/>
    <x v="5"/>
    <n v="14.1"/>
  </r>
  <r>
    <n v="3594"/>
    <s v="F"/>
    <n v="0.65500000000000003"/>
    <n v="0.53"/>
    <n v="0.16500000000000001"/>
    <n v="1.2835000000000001"/>
    <n v="0.58299999999999996"/>
    <n v="0.1255"/>
    <n v="0.4"/>
    <n v="8"/>
    <n v="7"/>
    <s v="Iona"/>
    <s v="Connolly"/>
    <s v="Florida Atlantic University"/>
    <n v="1"/>
    <x v="0"/>
    <n v="22.1"/>
  </r>
  <r>
    <n v="2620"/>
    <s v="M"/>
    <n v="0.69"/>
    <n v="0.54"/>
    <n v="0.185"/>
    <n v="1.71"/>
    <n v="0.77249999999999996"/>
    <n v="0.38550000000000001"/>
    <n v="0.4325"/>
    <n v="8"/>
    <n v="9"/>
    <s v="Danica"/>
    <s v="Tyler"/>
    <s v="University of Florida_x0009_"/>
    <n v="2"/>
    <x v="9"/>
    <n v="18"/>
  </r>
  <r>
    <n v="2883"/>
    <s v="I"/>
    <n v="0.5"/>
    <n v="0.39"/>
    <n v="0.13"/>
    <n v="0.50749999999999995"/>
    <n v="0.21149999999999999"/>
    <n v="0.104"/>
    <n v="0.17549999999999999"/>
    <n v="9"/>
    <n v="14"/>
    <s v="Santiago"/>
    <s v="Vaughan"/>
    <s v="Ohio State University_x0009_"/>
    <n v="5"/>
    <x v="3"/>
    <n v="12.8"/>
  </r>
  <r>
    <n v="1484"/>
    <s v="M"/>
    <n v="0.59"/>
    <n v="0.44"/>
    <n v="0.15"/>
    <n v="0.87250000000000005"/>
    <n v="0.38700000000000001"/>
    <n v="0.215"/>
    <n v="0.245"/>
    <n v="8"/>
    <n v="2"/>
    <s v="Tiegan"/>
    <s v="Davie"/>
    <s v="University of California, Davis"/>
    <n v="1"/>
    <x v="0"/>
    <n v="22.1"/>
  </r>
  <r>
    <n v="2972"/>
    <s v="M"/>
    <n v="0.71499999999999997"/>
    <n v="0.55000000000000004"/>
    <n v="0.17499999999999999"/>
    <n v="1.825"/>
    <n v="0.93799999999999994"/>
    <n v="0.3805"/>
    <n v="0.44"/>
    <n v="11"/>
    <n v="1"/>
    <s v="Jan"/>
    <s v="Odom"/>
    <s v="University of Houston"/>
    <n v="6"/>
    <x v="5"/>
    <n v="14.1"/>
  </r>
  <r>
    <n v="1402"/>
    <s v="M"/>
    <n v="0.65"/>
    <n v="0.52500000000000002"/>
    <n v="0.17499999999999999"/>
    <n v="1.5365"/>
    <n v="0.6865"/>
    <n v="0.35849999999999999"/>
    <n v="0.40500000000000003"/>
    <n v="11"/>
    <n v="12"/>
    <s v="Rebecca"/>
    <s v="Bennett"/>
    <s v="University of Houston"/>
    <n v="3"/>
    <x v="6"/>
    <n v="3.6"/>
  </r>
  <r>
    <n v="2825"/>
    <s v="I"/>
    <n v="0.46"/>
    <n v="0.36499999999999999"/>
    <n v="0.115"/>
    <n v="0.51100000000000001"/>
    <n v="0.23649999999999999"/>
    <n v="0.11799999999999999"/>
    <n v="0.123"/>
    <n v="7"/>
    <n v="7"/>
    <s v="Iona"/>
    <s v="Connolly"/>
    <s v="Florida Atlantic University"/>
    <n v="10"/>
    <x v="4"/>
    <n v="24.1"/>
  </r>
  <r>
    <n v="1358"/>
    <s v="M"/>
    <n v="0.6"/>
    <n v="0.46"/>
    <n v="0.155"/>
    <n v="0.95950000000000002"/>
    <n v="0.44550000000000001"/>
    <n v="0.189"/>
    <n v="0.29499999999999998"/>
    <n v="11"/>
    <n v="6"/>
    <s v="Martin"/>
    <s v="Gaines"/>
    <s v="San Diego State University"/>
    <n v="2"/>
    <x v="9"/>
    <n v="18"/>
  </r>
  <r>
    <n v="1866"/>
    <s v="I"/>
    <n v="0.52"/>
    <n v="0.38"/>
    <n v="0.115"/>
    <n v="0.66449999999999998"/>
    <n v="0.32850000000000001"/>
    <n v="0.17"/>
    <n v="0.14249999999999999"/>
    <n v="7"/>
    <n v="12"/>
    <s v="Rebecca"/>
    <s v="Bennett"/>
    <s v="University of Houston"/>
    <n v="2"/>
    <x v="9"/>
    <n v="18"/>
  </r>
  <r>
    <n v="3011"/>
    <s v="I"/>
    <n v="0.375"/>
    <n v="0.26"/>
    <n v="0.08"/>
    <n v="0.20749999999999999"/>
    <n v="0.09"/>
    <n v="4.1500000000000002E-2"/>
    <n v="7.0000000000000007E-2"/>
    <n v="6"/>
    <n v="1"/>
    <s v="Jan"/>
    <s v="Odom"/>
    <s v="University of Houston"/>
    <n v="7"/>
    <x v="1"/>
    <n v="2.5"/>
  </r>
  <r>
    <n v="606"/>
    <s v="I"/>
    <n v="0.42499999999999999"/>
    <n v="0.34499999999999997"/>
    <n v="0.125"/>
    <n v="0.42499999999999999"/>
    <n v="0.16"/>
    <n v="7.9500000000000001E-2"/>
    <n v="0.154"/>
    <n v="13"/>
    <n v="5"/>
    <s v="Haniya"/>
    <s v="Talley"/>
    <s v="Prince William Sound Science Center"/>
    <n v="10"/>
    <x v="4"/>
    <n v="24.1"/>
  </r>
  <r>
    <n v="1291"/>
    <s v="I"/>
    <n v="0.51500000000000001"/>
    <n v="0.38"/>
    <n v="0.12"/>
    <n v="0.625"/>
    <n v="0.32650000000000001"/>
    <n v="0.1295"/>
    <n v="0.16"/>
    <n v="7"/>
    <n v="13"/>
    <s v="Betty"/>
    <s v="Berg"/>
    <s v="University of Houston"/>
    <n v="9"/>
    <x v="7"/>
    <n v="1.9"/>
  </r>
  <r>
    <n v="2270"/>
    <s v="M"/>
    <n v="0.56999999999999995"/>
    <n v="0.45"/>
    <n v="0.16"/>
    <n v="0.86150000000000004"/>
    <n v="0.3725"/>
    <n v="0.2175"/>
    <n v="0.255"/>
    <n v="12"/>
    <n v="4"/>
    <s v="Nate"/>
    <s v="Craig"/>
    <s v="NOAA Fisheries"/>
    <n v="10"/>
    <x v="4"/>
    <n v="24.1"/>
  </r>
  <r>
    <n v="379"/>
    <s v="M"/>
    <n v="0.56499999999999995"/>
    <n v="0.46500000000000002"/>
    <n v="0.17499999999999999"/>
    <n v="0.995"/>
    <n v="0.38950000000000001"/>
    <n v="0.183"/>
    <n v="0.37"/>
    <n v="15"/>
    <n v="5"/>
    <s v="Haniya"/>
    <s v="Talley"/>
    <s v="Prince William Sound Science Center"/>
    <n v="9"/>
    <x v="7"/>
    <n v="1.9"/>
  </r>
  <r>
    <n v="1056"/>
    <s v="I"/>
    <n v="0.19500000000000001"/>
    <n v="0.13500000000000001"/>
    <n v="0.04"/>
    <n v="3.2500000000000001E-2"/>
    <n v="1.35E-2"/>
    <n v="5.0000000000000001E-3"/>
    <n v="9.4999999999999998E-3"/>
    <n v="4"/>
    <n v="15"/>
    <s v="Conan"/>
    <s v="Dalton"/>
    <s v="University of Houston"/>
    <n v="6"/>
    <x v="5"/>
    <n v="14.1"/>
  </r>
  <r>
    <n v="1093"/>
    <s v="I"/>
    <n v="0.46"/>
    <n v="0.35"/>
    <n v="0.115"/>
    <n v="0.41549999999999998"/>
    <n v="0.18"/>
    <n v="9.8000000000000004E-2"/>
    <n v="0.11749999999999999"/>
    <n v="7"/>
    <n v="6"/>
    <s v="Martin"/>
    <s v="Gaines"/>
    <s v="San Diego State University"/>
    <n v="3"/>
    <x v="6"/>
    <n v="3.6"/>
  </r>
  <r>
    <n v="404"/>
    <s v="F"/>
    <n v="0.51500000000000001"/>
    <n v="0.41499999999999998"/>
    <n v="0.14000000000000001"/>
    <n v="0.69350000000000001"/>
    <n v="0.3115"/>
    <n v="0.152"/>
    <n v="0.2"/>
    <n v="10"/>
    <n v="13"/>
    <s v="Betty"/>
    <s v="Berg"/>
    <s v="University of Houston"/>
    <n v="1"/>
    <x v="0"/>
    <n v="22.1"/>
  </r>
  <r>
    <n v="2086"/>
    <s v="F"/>
    <n v="0.70499999999999996"/>
    <n v="0.56999999999999995"/>
    <n v="0.185"/>
    <n v="1.7609999999999999"/>
    <n v="0.747"/>
    <n v="0.3725"/>
    <n v="0.48799999999999999"/>
    <n v="10"/>
    <n v="11"/>
    <s v="Naima"/>
    <s v="Reyes"/>
    <s v="University of Houston"/>
    <n v="6"/>
    <x v="5"/>
    <n v="14.1"/>
  </r>
  <r>
    <n v="4084"/>
    <s v="M"/>
    <n v="0.56999999999999995"/>
    <n v="0.44500000000000001"/>
    <n v="0.16"/>
    <n v="1.0145"/>
    <n v="0.51600000000000001"/>
    <n v="0.16400000000000001"/>
    <n v="0.3"/>
    <n v="10"/>
    <n v="4"/>
    <s v="Nate"/>
    <s v="Craig"/>
    <s v="NOAA Fisheries"/>
    <n v="9"/>
    <x v="7"/>
    <n v="1.9"/>
  </r>
  <r>
    <n v="60"/>
    <s v="F"/>
    <n v="0.505"/>
    <n v="0.4"/>
    <n v="0.125"/>
    <n v="0.58299999999999996"/>
    <n v="0.246"/>
    <n v="0.13"/>
    <n v="0.17499999999999999"/>
    <n v="7"/>
    <n v="8"/>
    <s v="Kali"/>
    <s v="Metcalfe"/>
    <s v="Mote Marine Laboratory"/>
    <n v="7"/>
    <x v="1"/>
    <n v="2.5"/>
  </r>
  <r>
    <n v="3109"/>
    <s v="I"/>
    <n v="0.375"/>
    <n v="0.28499999999999998"/>
    <n v="0.08"/>
    <n v="0.22600000000000001"/>
    <n v="9.7500000000000003E-2"/>
    <n v="0.04"/>
    <n v="7.2499999999999995E-2"/>
    <n v="7"/>
    <n v="6"/>
    <s v="Martin"/>
    <s v="Gaines"/>
    <s v="San Diego State University"/>
    <n v="6"/>
    <x v="5"/>
    <n v="14.1"/>
  </r>
  <r>
    <n v="3858"/>
    <s v="M"/>
    <n v="0.65500000000000003"/>
    <n v="0.51500000000000001"/>
    <n v="0.2"/>
    <n v="1.373"/>
    <n v="0.443"/>
    <n v="0.33750000000000002"/>
    <n v="0.49"/>
    <n v="16"/>
    <n v="4"/>
    <s v="Nate"/>
    <s v="Craig"/>
    <s v="NOAA Fisheries"/>
    <n v="1"/>
    <x v="0"/>
    <n v="22.1"/>
  </r>
  <r>
    <n v="2502"/>
    <s v="F"/>
    <n v="0.33"/>
    <n v="0.26"/>
    <n v="0.08"/>
    <n v="0.2"/>
    <n v="6.25E-2"/>
    <n v="0.05"/>
    <n v="7.0000000000000007E-2"/>
    <n v="9"/>
    <n v="9"/>
    <s v="Danica"/>
    <s v="Tyler"/>
    <s v="University of Florida_x0009_"/>
    <n v="2"/>
    <x v="9"/>
    <n v="18"/>
  </r>
  <r>
    <n v="3556"/>
    <s v="M"/>
    <n v="0.53500000000000003"/>
    <n v="0.41499999999999998"/>
    <n v="0.13500000000000001"/>
    <n v="0.78"/>
    <n v="0.3165"/>
    <n v="0.16900000000000001"/>
    <n v="0.23649999999999999"/>
    <n v="8"/>
    <n v="4"/>
    <s v="Nate"/>
    <s v="Craig"/>
    <s v="NOAA Fisheries"/>
    <n v="7"/>
    <x v="1"/>
    <n v="2.5"/>
  </r>
  <r>
    <n v="2431"/>
    <s v="I"/>
    <n v="0.52"/>
    <n v="0.38"/>
    <n v="0.14000000000000001"/>
    <n v="0.52500000000000002"/>
    <n v="0.17749999999999999"/>
    <n v="0.115"/>
    <n v="0.185"/>
    <n v="11"/>
    <n v="10"/>
    <s v="Hazel"/>
    <s v="Villa"/>
    <s v="University of Minnesota"/>
    <n v="2"/>
    <x v="9"/>
    <n v="18"/>
  </r>
  <r>
    <n v="1709"/>
    <s v="M"/>
    <n v="0.64500000000000002"/>
    <n v="0.5"/>
    <n v="0.19"/>
    <n v="1.5595000000000001"/>
    <n v="0.74099999999999999"/>
    <n v="0.3715"/>
    <n v="0.38450000000000001"/>
    <n v="14"/>
    <n v="12"/>
    <s v="Rebecca"/>
    <s v="Bennett"/>
    <s v="University of Houston"/>
    <n v="2"/>
    <x v="9"/>
    <n v="18"/>
  </r>
  <r>
    <n v="3038"/>
    <s v="M"/>
    <n v="0.56000000000000005"/>
    <n v="0.45"/>
    <n v="0.14499999999999999"/>
    <n v="0.89400000000000002"/>
    <n v="0.38850000000000001"/>
    <n v="0.20949999999999999"/>
    <n v="0.26400000000000001"/>
    <n v="9"/>
    <n v="8"/>
    <s v="Kali"/>
    <s v="Metcalfe"/>
    <s v="Mote Marine Laboratory"/>
    <n v="4"/>
    <x v="8"/>
    <n v="6.1"/>
  </r>
  <r>
    <n v="1540"/>
    <s v="I"/>
    <n v="0.35499999999999998"/>
    <n v="0.26"/>
    <n v="0.09"/>
    <n v="0.19850000000000001"/>
    <n v="7.1499999999999994E-2"/>
    <n v="4.9500000000000002E-2"/>
    <n v="5.8000000000000003E-2"/>
    <n v="7"/>
    <n v="9"/>
    <s v="Danica"/>
    <s v="Tyler"/>
    <s v="University of Florida_x0009_"/>
    <n v="10"/>
    <x v="4"/>
    <n v="24.1"/>
  </r>
  <r>
    <n v="1287"/>
    <s v="I"/>
    <n v="0.5"/>
    <n v="0.39500000000000002"/>
    <n v="0.14000000000000001"/>
    <n v="0.62150000000000005"/>
    <n v="0.29249999999999998"/>
    <n v="0.1205"/>
    <n v="0.19500000000000001"/>
    <n v="9"/>
    <n v="8"/>
    <s v="Kali"/>
    <s v="Metcalfe"/>
    <s v="Mote Marine Laboratory"/>
    <n v="3"/>
    <x v="6"/>
    <n v="3.6"/>
  </r>
  <r>
    <n v="564"/>
    <s v="F"/>
    <n v="0.54500000000000004"/>
    <n v="0.41499999999999998"/>
    <n v="0.15"/>
    <n v="0.73350000000000004"/>
    <n v="0.27950000000000003"/>
    <n v="0.16300000000000001"/>
    <n v="0.2185"/>
    <n v="11"/>
    <n v="11"/>
    <s v="Naima"/>
    <s v="Reyes"/>
    <s v="University of Houston"/>
    <n v="5"/>
    <x v="3"/>
    <n v="12.8"/>
  </r>
  <r>
    <n v="3514"/>
    <s v="F"/>
    <n v="0.66"/>
    <n v="0.5"/>
    <n v="0.17499999999999999"/>
    <n v="1.3274999999999999"/>
    <n v="0.55600000000000005"/>
    <n v="0.28050000000000003"/>
    <n v="0.40849999999999997"/>
    <n v="9"/>
    <n v="7"/>
    <s v="Iona"/>
    <s v="Connolly"/>
    <s v="Florida Atlantic University"/>
    <n v="8"/>
    <x v="2"/>
    <n v="12.3"/>
  </r>
  <r>
    <n v="1443"/>
    <s v="I"/>
    <n v="0.41"/>
    <n v="0.32"/>
    <n v="9.5000000000000001E-2"/>
    <n v="0.29049999999999998"/>
    <n v="0.14099999999999999"/>
    <n v="6.3E-2"/>
    <n v="7.2999999999999995E-2"/>
    <n v="5"/>
    <n v="9"/>
    <s v="Danica"/>
    <s v="Tyler"/>
    <s v="University of Florida_x0009_"/>
    <n v="7"/>
    <x v="1"/>
    <n v="2.5"/>
  </r>
  <r>
    <n v="217"/>
    <s v="M"/>
    <n v="0.45"/>
    <n v="0.35"/>
    <n v="0.13"/>
    <n v="0.46"/>
    <n v="0.17399999999999999"/>
    <n v="0.111"/>
    <n v="0.13500000000000001"/>
    <n v="8"/>
    <n v="2"/>
    <s v="Tiegan"/>
    <s v="Davie"/>
    <s v="University of California, Davis"/>
    <n v="10"/>
    <x v="4"/>
    <n v="24.1"/>
  </r>
  <r>
    <n v="2236"/>
    <s v="M"/>
    <n v="0.6"/>
    <n v="0.48"/>
    <n v="0.17499999999999999"/>
    <n v="1.2290000000000001"/>
    <n v="0.41249999999999998"/>
    <n v="0.27350000000000002"/>
    <n v="0.41499999999999998"/>
    <n v="13"/>
    <n v="7"/>
    <s v="Iona"/>
    <s v="Connolly"/>
    <s v="Florida Atlantic University"/>
    <n v="1"/>
    <x v="0"/>
    <n v="22.1"/>
  </r>
  <r>
    <n v="2300"/>
    <s v="I"/>
    <n v="0.495"/>
    <n v="0.38500000000000001"/>
    <n v="0.125"/>
    <n v="0.58499999999999996"/>
    <n v="0.27550000000000002"/>
    <n v="0.1235"/>
    <n v="0.16500000000000001"/>
    <n v="8"/>
    <n v="3"/>
    <s v="Inaya"/>
    <s v="Bernard"/>
    <s v="Stanford University"/>
    <n v="8"/>
    <x v="2"/>
    <n v="12.3"/>
  </r>
  <r>
    <n v="1655"/>
    <s v="I"/>
    <n v="0.59499999999999997"/>
    <n v="0.46"/>
    <n v="0.15"/>
    <n v="0.83350000000000002"/>
    <n v="0.377"/>
    <n v="0.1925"/>
    <n v="0.23499999999999999"/>
    <n v="8"/>
    <n v="2"/>
    <s v="Tiegan"/>
    <s v="Davie"/>
    <s v="University of California, Davis"/>
    <n v="6"/>
    <x v="5"/>
    <n v="14.1"/>
  </r>
  <r>
    <n v="1632"/>
    <s v="I"/>
    <n v="0.56999999999999995"/>
    <n v="0.44500000000000001"/>
    <n v="0.14499999999999999"/>
    <n v="0.74050000000000005"/>
    <n v="0.30599999999999999"/>
    <n v="0.17199999999999999"/>
    <n v="0.1825"/>
    <n v="12"/>
    <n v="9"/>
    <s v="Danica"/>
    <s v="Tyler"/>
    <s v="University of Florida_x0009_"/>
    <n v="8"/>
    <x v="2"/>
    <n v="12.3"/>
  </r>
  <r>
    <n v="625"/>
    <s v="I"/>
    <n v="0.46500000000000002"/>
    <n v="0.36"/>
    <n v="0.105"/>
    <n v="0.498"/>
    <n v="0.214"/>
    <n v="0.11600000000000001"/>
    <n v="0.14000000000000001"/>
    <n v="15"/>
    <n v="15"/>
    <s v="Conan"/>
    <s v="Dalton"/>
    <s v="University of Houston"/>
    <n v="3"/>
    <x v="6"/>
    <n v="3.6"/>
  </r>
  <r>
    <n v="3007"/>
    <s v="M"/>
    <n v="0.7"/>
    <n v="0.54500000000000004"/>
    <n v="0.185"/>
    <n v="1.6134999999999999"/>
    <n v="0.75"/>
    <n v="0.40350000000000003"/>
    <n v="0.36849999999999999"/>
    <n v="11"/>
    <n v="15"/>
    <s v="Conan"/>
    <s v="Dalton"/>
    <s v="University of Houston"/>
    <n v="2"/>
    <x v="9"/>
    <n v="18"/>
  </r>
  <r>
    <n v="3207"/>
    <s v="I"/>
    <n v="0.29499999999999998"/>
    <n v="0.215"/>
    <n v="7.4999999999999997E-2"/>
    <n v="0.11600000000000001"/>
    <n v="3.6999999999999998E-2"/>
    <n v="2.9499999999999998E-2"/>
    <n v="0.04"/>
    <n v="8"/>
    <n v="14"/>
    <s v="Santiago"/>
    <s v="Vaughan"/>
    <s v="Ohio State University_x0009_"/>
    <n v="3"/>
    <x v="6"/>
    <n v="3.6"/>
  </r>
  <r>
    <n v="226"/>
    <s v="F"/>
    <n v="0.5"/>
    <n v="0.37"/>
    <n v="0.13500000000000001"/>
    <n v="0.45"/>
    <n v="0.17150000000000001"/>
    <n v="0.1055"/>
    <n v="0.155"/>
    <n v="9"/>
    <n v="7"/>
    <s v="Iona"/>
    <s v="Connolly"/>
    <s v="Florida Atlantic University"/>
    <n v="10"/>
    <x v="4"/>
    <n v="24.1"/>
  </r>
  <r>
    <n v="706"/>
    <s v="M"/>
    <n v="0.41499999999999998"/>
    <n v="0.32500000000000001"/>
    <n v="0.14000000000000001"/>
    <n v="0.41699999999999998"/>
    <n v="0.1535"/>
    <n v="0.10150000000000001"/>
    <n v="0.14399999999999999"/>
    <n v="10"/>
    <n v="8"/>
    <s v="Kali"/>
    <s v="Metcalfe"/>
    <s v="Mote Marine Laboratory"/>
    <n v="8"/>
    <x v="2"/>
    <n v="12.3"/>
  </r>
  <r>
    <n v="1066"/>
    <s v="I"/>
    <n v="0.315"/>
    <n v="0.23499999999999999"/>
    <n v="5.5E-2"/>
    <n v="0.151"/>
    <n v="6.5000000000000002E-2"/>
    <n v="2.7E-2"/>
    <n v="3.9E-2"/>
    <n v="6"/>
    <n v="6"/>
    <s v="Martin"/>
    <s v="Gaines"/>
    <s v="San Diego State University"/>
    <n v="2"/>
    <x v="9"/>
    <n v="18"/>
  </r>
  <r>
    <n v="277"/>
    <s v="F"/>
    <n v="0.66"/>
    <n v="0.53"/>
    <n v="0.185"/>
    <n v="1.3485"/>
    <n v="0.49299999999999999"/>
    <n v="0.245"/>
    <n v="0.49"/>
    <n v="12"/>
    <n v="7"/>
    <s v="Iona"/>
    <s v="Connolly"/>
    <s v="Florida Atlantic University"/>
    <n v="8"/>
    <x v="2"/>
    <n v="12.3"/>
  </r>
  <r>
    <n v="1739"/>
    <s v="F"/>
    <n v="0.67"/>
    <n v="0.54"/>
    <n v="0.19500000000000001"/>
    <n v="1.619"/>
    <n v="0.74"/>
    <n v="0.33050000000000002"/>
    <n v="0.46500000000000002"/>
    <n v="11"/>
    <n v="13"/>
    <s v="Betty"/>
    <s v="Berg"/>
    <s v="University of Houston"/>
    <n v="1"/>
    <x v="0"/>
    <n v="22.1"/>
  </r>
  <r>
    <n v="3645"/>
    <s v="I"/>
    <n v="0.47499999999999998"/>
    <n v="0.36499999999999999"/>
    <n v="0.105"/>
    <n v="0.41749999999999998"/>
    <n v="0.16450000000000001"/>
    <n v="9.9000000000000005E-2"/>
    <n v="0.127"/>
    <n v="7"/>
    <n v="9"/>
    <s v="Danica"/>
    <s v="Tyler"/>
    <s v="University of Florida_x0009_"/>
    <n v="9"/>
    <x v="7"/>
    <n v="1.9"/>
  </r>
  <r>
    <n v="982"/>
    <s v="F"/>
    <n v="0.55000000000000004"/>
    <n v="0.43"/>
    <n v="0.14000000000000001"/>
    <n v="0.8105"/>
    <n v="0.36799999999999999"/>
    <n v="0.161"/>
    <n v="0.27500000000000002"/>
    <n v="9"/>
    <n v="13"/>
    <s v="Betty"/>
    <s v="Berg"/>
    <s v="University of Houston"/>
    <n v="2"/>
    <x v="9"/>
    <n v="18"/>
  </r>
  <r>
    <n v="3877"/>
    <s v="M"/>
    <n v="0.54500000000000004"/>
    <n v="0.45"/>
    <n v="0.16"/>
    <n v="0.86150000000000004"/>
    <n v="0.29249999999999998"/>
    <n v="0.1545"/>
    <n v="0.36499999999999999"/>
    <n v="16"/>
    <n v="6"/>
    <s v="Martin"/>
    <s v="Gaines"/>
    <s v="San Diego State University"/>
    <n v="4"/>
    <x v="8"/>
    <n v="6.1"/>
  </r>
  <r>
    <n v="3187"/>
    <s v="F"/>
    <n v="0.47"/>
    <n v="0.36"/>
    <n v="0.11"/>
    <n v="0.4965"/>
    <n v="0.23699999999999999"/>
    <n v="0.127"/>
    <n v="0.13"/>
    <n v="6"/>
    <n v="3"/>
    <s v="Inaya"/>
    <s v="Bernard"/>
    <s v="Stanford University"/>
    <n v="1"/>
    <x v="0"/>
    <n v="22.1"/>
  </r>
  <r>
    <n v="248"/>
    <s v="I"/>
    <n v="0.36"/>
    <n v="0.27500000000000002"/>
    <n v="8.5000000000000006E-2"/>
    <n v="0.19750000000000001"/>
    <n v="7.4499999999999997E-2"/>
    <n v="4.1500000000000002E-2"/>
    <n v="7.0000000000000007E-2"/>
    <n v="9"/>
    <n v="5"/>
    <s v="Haniya"/>
    <s v="Talley"/>
    <s v="Prince William Sound Science Center"/>
    <n v="6"/>
    <x v="5"/>
    <n v="14.1"/>
  </r>
  <r>
    <n v="947"/>
    <s v="F"/>
    <n v="0.47"/>
    <n v="0.36499999999999999"/>
    <n v="0.12"/>
    <n v="0.58199999999999996"/>
    <n v="0.28999999999999998"/>
    <n v="9.1999999999999998E-2"/>
    <n v="0.14599999999999999"/>
    <n v="8"/>
    <n v="14"/>
    <s v="Santiago"/>
    <s v="Vaughan"/>
    <s v="Ohio State University_x0009_"/>
    <n v="6"/>
    <x v="5"/>
    <n v="14.1"/>
  </r>
  <r>
    <n v="2898"/>
    <s v="I"/>
    <n v="0.54500000000000004"/>
    <n v="0.43"/>
    <n v="0.15"/>
    <n v="0.74199999999999999"/>
    <n v="0.35249999999999998"/>
    <n v="0.158"/>
    <n v="0.20799999999999999"/>
    <n v="10"/>
    <n v="12"/>
    <s v="Rebecca"/>
    <s v="Bennett"/>
    <s v="University of Houston"/>
    <n v="7"/>
    <x v="1"/>
    <n v="2.5"/>
  </r>
  <r>
    <n v="3805"/>
    <s v="I"/>
    <n v="0.35499999999999998"/>
    <n v="0.27"/>
    <n v="0.1"/>
    <n v="0.22550000000000001"/>
    <n v="0.11"/>
    <n v="4.2000000000000003E-2"/>
    <n v="6.4000000000000001E-2"/>
    <n v="7"/>
    <n v="8"/>
    <s v="Kali"/>
    <s v="Metcalfe"/>
    <s v="Mote Marine Laboratory"/>
    <n v="4"/>
    <x v="8"/>
    <n v="6.1"/>
  </r>
  <r>
    <n v="3087"/>
    <s v="I"/>
    <n v="0.35499999999999998"/>
    <n v="0.27"/>
    <n v="7.4999999999999997E-2"/>
    <n v="0.20399999999999999"/>
    <n v="0.30449999999999999"/>
    <n v="4.5999999999999999E-2"/>
    <n v="5.9499999999999997E-2"/>
    <n v="7"/>
    <n v="15"/>
    <s v="Conan"/>
    <s v="Dalton"/>
    <s v="University of Houston"/>
    <n v="8"/>
    <x v="2"/>
    <n v="12.3"/>
  </r>
  <r>
    <n v="2645"/>
    <s v="I"/>
    <n v="0.49"/>
    <n v="0.375"/>
    <n v="0.125"/>
    <n v="0.54449999999999998"/>
    <n v="0.27900000000000003"/>
    <n v="0.115"/>
    <n v="0.13"/>
    <n v="8"/>
    <n v="4"/>
    <s v="Nate"/>
    <s v="Craig"/>
    <s v="NOAA Fisheries"/>
    <n v="8"/>
    <x v="2"/>
    <n v="12.3"/>
  </r>
  <r>
    <n v="499"/>
    <s v="F"/>
    <n v="0.61499999999999999"/>
    <n v="0.52500000000000002"/>
    <n v="0.155"/>
    <n v="1.0385"/>
    <n v="0.42699999999999999"/>
    <n v="0.23150000000000001"/>
    <n v="0.34499999999999997"/>
    <n v="11"/>
    <n v="4"/>
    <s v="Nate"/>
    <s v="Craig"/>
    <s v="NOAA Fisheries"/>
    <n v="2"/>
    <x v="9"/>
    <n v="18"/>
  </r>
  <r>
    <n v="2453"/>
    <s v="M"/>
    <n v="0.39500000000000002"/>
    <n v="0.30499999999999999"/>
    <n v="0.105"/>
    <n v="0.28199999999999997"/>
    <n v="9.7500000000000003E-2"/>
    <n v="6.5000000000000002E-2"/>
    <n v="9.6000000000000002E-2"/>
    <n v="9"/>
    <n v="2"/>
    <s v="Tiegan"/>
    <s v="Davie"/>
    <s v="University of California, Davis"/>
    <n v="1"/>
    <x v="0"/>
    <n v="22.1"/>
  </r>
  <r>
    <n v="2018"/>
    <s v="M"/>
    <n v="0.505"/>
    <n v="0.39500000000000002"/>
    <n v="0.13500000000000001"/>
    <n v="0.59150000000000003"/>
    <n v="0.28799999999999998"/>
    <n v="0.13150000000000001"/>
    <n v="0.185"/>
    <n v="12"/>
    <n v="14"/>
    <s v="Santiago"/>
    <s v="Vaughan"/>
    <s v="Ohio State University_x0009_"/>
    <n v="6"/>
    <x v="5"/>
    <n v="14.1"/>
  </r>
  <r>
    <n v="672"/>
    <s v="F"/>
    <n v="0.5"/>
    <n v="0.38"/>
    <n v="0.155"/>
    <n v="0.65500000000000003"/>
    <n v="0.24049999999999999"/>
    <n v="0.14299999999999999"/>
    <n v="0.20499999999999999"/>
    <n v="17"/>
    <n v="10"/>
    <s v="Hazel"/>
    <s v="Villa"/>
    <s v="University of Minnesota"/>
    <n v="1"/>
    <x v="0"/>
    <n v="22.1"/>
  </r>
  <r>
    <n v="1199"/>
    <s v="M"/>
    <n v="0.71499999999999997"/>
    <n v="0.53500000000000003"/>
    <n v="0.19"/>
    <n v="1.6755"/>
    <n v="0.88900000000000001"/>
    <n v="0.313"/>
    <n v="0.42"/>
    <n v="10"/>
    <n v="5"/>
    <s v="Haniya"/>
    <s v="Talley"/>
    <s v="Prince William Sound Science Center"/>
    <n v="5"/>
    <x v="3"/>
    <n v="12.8"/>
  </r>
  <r>
    <n v="2015"/>
    <s v="I"/>
    <n v="0.47"/>
    <n v="0.375"/>
    <n v="0.105"/>
    <n v="0.441"/>
    <n v="0.16700000000000001"/>
    <n v="8.6499999999999994E-2"/>
    <n v="0.14499999999999999"/>
    <n v="10"/>
    <n v="10"/>
    <s v="Hazel"/>
    <s v="Villa"/>
    <s v="University of Minnesota"/>
    <n v="9"/>
    <x v="7"/>
    <n v="1.9"/>
  </r>
  <r>
    <n v="2624"/>
    <s v="F"/>
    <n v="0.70499999999999996"/>
    <n v="0.56000000000000005"/>
    <n v="0.20499999999999999"/>
    <n v="2.3809999999999998"/>
    <n v="0.99150000000000005"/>
    <n v="0.50049999999999994"/>
    <n v="0.624"/>
    <n v="10"/>
    <n v="6"/>
    <s v="Martin"/>
    <s v="Gaines"/>
    <s v="San Diego State University"/>
    <n v="6"/>
    <x v="5"/>
    <n v="14.1"/>
  </r>
  <r>
    <n v="3480"/>
    <s v="I"/>
    <n v="0.44"/>
    <n v="0.33"/>
    <n v="0.11"/>
    <n v="0.38"/>
    <n v="0.19700000000000001"/>
    <n v="7.9000000000000001E-2"/>
    <n v="0.09"/>
    <n v="7"/>
    <n v="15"/>
    <s v="Conan"/>
    <s v="Dalton"/>
    <s v="University of Houston"/>
    <n v="9"/>
    <x v="7"/>
    <n v="1.9"/>
  </r>
  <r>
    <n v="2593"/>
    <s v="M"/>
    <n v="0.59"/>
    <n v="0.46500000000000002"/>
    <n v="0.14000000000000001"/>
    <n v="1.046"/>
    <n v="0.46949999999999997"/>
    <n v="0.26300000000000001"/>
    <n v="0.26300000000000001"/>
    <n v="7"/>
    <n v="7"/>
    <s v="Iona"/>
    <s v="Connolly"/>
    <s v="Florida Atlantic University"/>
    <n v="6"/>
    <x v="5"/>
    <n v="14.1"/>
  </r>
  <r>
    <n v="1945"/>
    <s v="F"/>
    <n v="0.63500000000000001"/>
    <n v="0.52"/>
    <n v="0.16500000000000001"/>
    <n v="1.3405"/>
    <n v="0.50649999999999995"/>
    <n v="0.29599999999999999"/>
    <n v="0.41199999999999998"/>
    <n v="11"/>
    <n v="3"/>
    <s v="Inaya"/>
    <s v="Bernard"/>
    <s v="Stanford University"/>
    <n v="9"/>
    <x v="7"/>
    <n v="1.9"/>
  </r>
  <r>
    <n v="3068"/>
    <s v="M"/>
    <n v="0.65"/>
    <n v="0.505"/>
    <n v="0.17"/>
    <n v="1.5595000000000001"/>
    <n v="0.69499999999999995"/>
    <n v="0.35149999999999998"/>
    <n v="0.39500000000000002"/>
    <n v="11"/>
    <n v="1"/>
    <s v="Jan"/>
    <s v="Odom"/>
    <s v="University of Houston"/>
    <n v="6"/>
    <x v="5"/>
    <n v="14.1"/>
  </r>
  <r>
    <n v="1950"/>
    <s v="M"/>
    <n v="0.64"/>
    <n v="0.53"/>
    <n v="0.16500000000000001"/>
    <n v="1.1895"/>
    <n v="0.47649999999999998"/>
    <n v="0.3"/>
    <n v="0.35"/>
    <n v="11"/>
    <n v="11"/>
    <s v="Naima"/>
    <s v="Reyes"/>
    <s v="University of Houston"/>
    <n v="1"/>
    <x v="0"/>
    <n v="22.1"/>
  </r>
  <r>
    <n v="2187"/>
    <s v="F"/>
    <n v="0.52"/>
    <n v="0.4"/>
    <n v="0.125"/>
    <n v="0.6865"/>
    <n v="0.29499999999999998"/>
    <n v="0.17150000000000001"/>
    <n v="0.185"/>
    <n v="9"/>
    <n v="4"/>
    <s v="Nate"/>
    <s v="Craig"/>
    <s v="NOAA Fisheries"/>
    <n v="1"/>
    <x v="0"/>
    <n v="22.1"/>
  </r>
  <r>
    <n v="4108"/>
    <s v="I"/>
    <n v="0.42"/>
    <n v="0.30499999999999999"/>
    <n v="0.1"/>
    <n v="0.34150000000000003"/>
    <n v="0.16450000000000001"/>
    <n v="7.7499999999999999E-2"/>
    <n v="8.5999999999999993E-2"/>
    <n v="7"/>
    <n v="3"/>
    <s v="Inaya"/>
    <s v="Bernard"/>
    <s v="Stanford University"/>
    <n v="9"/>
    <x v="7"/>
    <n v="1.9"/>
  </r>
  <r>
    <n v="1820"/>
    <s v="M"/>
    <n v="0.69499999999999995"/>
    <n v="0.53"/>
    <n v="0.19"/>
    <n v="1.726"/>
    <n v="0.76249999999999996"/>
    <n v="0.436"/>
    <n v="0.45500000000000002"/>
    <n v="11"/>
    <n v="5"/>
    <s v="Haniya"/>
    <s v="Talley"/>
    <s v="Prince William Sound Science Center"/>
    <n v="3"/>
    <x v="6"/>
    <n v="3.6"/>
  </r>
  <r>
    <n v="2369"/>
    <s v="F"/>
    <n v="0.72"/>
    <n v="0.59499999999999997"/>
    <n v="0.22500000000000001"/>
    <n v="1.9690000000000001"/>
    <n v="0.80449999999999999"/>
    <n v="0.42299999999999999"/>
    <n v="0.66"/>
    <n v="16"/>
    <n v="9"/>
    <s v="Danica"/>
    <s v="Tyler"/>
    <s v="University of Florida_x0009_"/>
    <n v="4"/>
    <x v="8"/>
    <n v="6.1"/>
  </r>
  <r>
    <n v="3948"/>
    <s v="M"/>
    <n v="0.47499999999999998"/>
    <n v="0.36499999999999999"/>
    <n v="0.14000000000000001"/>
    <n v="0.61750000000000005"/>
    <n v="0.20200000000000001"/>
    <n v="0.14449999999999999"/>
    <n v="0.19"/>
    <n v="16"/>
    <n v="13"/>
    <s v="Betty"/>
    <s v="Berg"/>
    <s v="University of Houston"/>
    <n v="4"/>
    <x v="8"/>
    <n v="6.1"/>
  </r>
  <r>
    <n v="2371"/>
    <s v="I"/>
    <n v="0.42"/>
    <n v="0.32500000000000001"/>
    <n v="0.115"/>
    <n v="0.35399999999999998"/>
    <n v="0.16250000000000001"/>
    <n v="6.4000000000000001E-2"/>
    <n v="0.105"/>
    <n v="8"/>
    <n v="14"/>
    <s v="Santiago"/>
    <s v="Vaughan"/>
    <s v="Ohio State University_x0009_"/>
    <n v="6"/>
    <x v="5"/>
    <n v="14.1"/>
  </r>
  <r>
    <n v="3679"/>
    <s v="F"/>
    <n v="0.60499999999999998"/>
    <n v="0.49"/>
    <n v="0.15"/>
    <n v="1.1345000000000001"/>
    <n v="0.43049999999999999"/>
    <n v="0.2525"/>
    <n v="0.35"/>
    <n v="10"/>
    <n v="7"/>
    <s v="Iona"/>
    <s v="Connolly"/>
    <s v="Florida Atlantic University"/>
    <n v="5"/>
    <x v="3"/>
    <n v="12.8"/>
  </r>
  <r>
    <n v="54"/>
    <s v="F"/>
    <n v="0.47"/>
    <n v="0.36"/>
    <n v="0.12"/>
    <n v="0.47749999999999998"/>
    <n v="0.21049999999999999"/>
    <n v="0.1055"/>
    <n v="0.15"/>
    <n v="10"/>
    <n v="9"/>
    <s v="Danica"/>
    <s v="Tyler"/>
    <s v="University of Florida_x0009_"/>
    <n v="6"/>
    <x v="5"/>
    <n v="14.1"/>
  </r>
  <r>
    <n v="1421"/>
    <s v="F"/>
    <n v="0.71"/>
    <n v="0.55000000000000004"/>
    <n v="0.17"/>
    <n v="1.6140000000000001"/>
    <n v="0.74299999999999999"/>
    <n v="0.34499999999999997"/>
    <n v="0.45"/>
    <n v="11"/>
    <n v="2"/>
    <s v="Tiegan"/>
    <s v="Davie"/>
    <s v="University of California, Davis"/>
    <n v="8"/>
    <x v="2"/>
    <n v="12.3"/>
  </r>
  <r>
    <n v="1823"/>
    <s v="M"/>
    <n v="0.72"/>
    <n v="0.56000000000000005"/>
    <n v="0.18"/>
    <n v="1.5865"/>
    <n v="0.69099999999999995"/>
    <n v="0.375"/>
    <n v="0.4425"/>
    <n v="11"/>
    <n v="1"/>
    <s v="Jan"/>
    <s v="Odom"/>
    <s v="University of Houston"/>
    <n v="7"/>
    <x v="1"/>
    <n v="2.5"/>
  </r>
  <r>
    <n v="2991"/>
    <s v="F"/>
    <n v="0.59"/>
    <n v="0.44"/>
    <n v="0.14000000000000001"/>
    <n v="1.0069999999999999"/>
    <n v="0.47749999999999998"/>
    <n v="0.21049999999999999"/>
    <n v="0.29249999999999998"/>
    <n v="9"/>
    <n v="8"/>
    <s v="Kali"/>
    <s v="Metcalfe"/>
    <s v="Mote Marine Laboratory"/>
    <n v="1"/>
    <x v="0"/>
    <n v="22.1"/>
  </r>
  <r>
    <n v="3519"/>
    <s v="M"/>
    <n v="0.71"/>
    <n v="0.56999999999999995"/>
    <n v="0.19500000000000001"/>
    <n v="1.3480000000000001"/>
    <n v="0.89849999999999997"/>
    <n v="0.44350000000000001"/>
    <n v="0.45350000000000001"/>
    <n v="11"/>
    <n v="8"/>
    <s v="Kali"/>
    <s v="Metcalfe"/>
    <s v="Mote Marine Laboratory"/>
    <n v="5"/>
    <x v="3"/>
    <n v="12.8"/>
  </r>
  <r>
    <n v="3536"/>
    <s v="I"/>
    <n v="0.4"/>
    <n v="0.26500000000000001"/>
    <n v="0.1"/>
    <n v="0.27750000000000002"/>
    <n v="0.1245"/>
    <n v="6.0499999999999998E-2"/>
    <n v="0.08"/>
    <n v="9"/>
    <n v="11"/>
    <s v="Naima"/>
    <s v="Reyes"/>
    <s v="University of Houston"/>
    <n v="1"/>
    <x v="0"/>
    <n v="22.1"/>
  </r>
  <r>
    <n v="1298"/>
    <s v="I"/>
    <n v="0.53"/>
    <n v="0.41499999999999998"/>
    <n v="0.13"/>
    <n v="0.69399999999999995"/>
    <n v="0.39050000000000001"/>
    <n v="0.111"/>
    <n v="0.16700000000000001"/>
    <n v="9"/>
    <n v="8"/>
    <s v="Kali"/>
    <s v="Metcalfe"/>
    <s v="Mote Marine Laboratory"/>
    <n v="4"/>
    <x v="8"/>
    <n v="6.1"/>
  </r>
  <r>
    <n v="3957"/>
    <s v="F"/>
    <n v="0.51500000000000001"/>
    <n v="0.39500000000000002"/>
    <n v="0.14000000000000001"/>
    <n v="0.68600000000000005"/>
    <n v="0.28100000000000003"/>
    <n v="0.1255"/>
    <n v="0.22"/>
    <n v="12"/>
    <n v="11"/>
    <s v="Naima"/>
    <s v="Reyes"/>
    <s v="University of Houston"/>
    <n v="5"/>
    <x v="3"/>
    <n v="12.8"/>
  </r>
  <r>
    <n v="1499"/>
    <s v="M"/>
    <n v="0.625"/>
    <n v="0.47"/>
    <n v="0.18"/>
    <n v="1.1359999999999999"/>
    <n v="0.45100000000000001"/>
    <n v="0.32450000000000001"/>
    <n v="0.30499999999999999"/>
    <n v="11"/>
    <n v="10"/>
    <s v="Hazel"/>
    <s v="Villa"/>
    <s v="University of Minnesota"/>
    <n v="7"/>
    <x v="1"/>
    <n v="2.5"/>
  </r>
  <r>
    <n v="2396"/>
    <s v="I"/>
    <n v="0.61"/>
    <n v="0.47499999999999998"/>
    <n v="0.17"/>
    <n v="1.0385"/>
    <n v="0.44350000000000001"/>
    <n v="0.24099999999999999"/>
    <n v="0.32"/>
    <n v="14"/>
    <n v="13"/>
    <s v="Betty"/>
    <s v="Berg"/>
    <s v="University of Houston"/>
    <n v="10"/>
    <x v="4"/>
    <n v="24.1"/>
  </r>
  <r>
    <n v="67"/>
    <s v="F"/>
    <n v="0.56499999999999995"/>
    <n v="0.44"/>
    <n v="0.16"/>
    <n v="0.91500000000000004"/>
    <n v="0.35399999999999998"/>
    <n v="0.19350000000000001"/>
    <n v="0.32"/>
    <n v="12"/>
    <n v="13"/>
    <s v="Betty"/>
    <s v="Berg"/>
    <s v="University of Houston"/>
    <n v="4"/>
    <x v="8"/>
    <n v="6.1"/>
  </r>
  <r>
    <n v="199"/>
    <s v="M"/>
    <n v="0.56000000000000005"/>
    <n v="0.45"/>
    <n v="0.16"/>
    <n v="0.92200000000000004"/>
    <n v="0.432"/>
    <n v="0.17799999999999999"/>
    <n v="0.26"/>
    <n v="15"/>
    <n v="6"/>
    <s v="Martin"/>
    <s v="Gaines"/>
    <s v="San Diego State University"/>
    <n v="9"/>
    <x v="7"/>
    <n v="1.9"/>
  </r>
  <r>
    <n v="372"/>
    <s v="F"/>
    <n v="0.66"/>
    <n v="0.56499999999999995"/>
    <n v="0.19500000000000001"/>
    <n v="1.7605"/>
    <n v="0.69199999999999995"/>
    <n v="0.32650000000000001"/>
    <n v="0.5"/>
    <n v="16"/>
    <n v="8"/>
    <s v="Kali"/>
    <s v="Metcalfe"/>
    <s v="Mote Marine Laboratory"/>
    <n v="1"/>
    <x v="0"/>
    <n v="22.1"/>
  </r>
  <r>
    <n v="1044"/>
    <s v="M"/>
    <n v="0.68"/>
    <n v="0.53500000000000003"/>
    <n v="0.185"/>
    <n v="1.607"/>
    <n v="0.72450000000000003"/>
    <n v="0.32150000000000001"/>
    <n v="0.498"/>
    <n v="12"/>
    <n v="11"/>
    <s v="Naima"/>
    <s v="Reyes"/>
    <s v="University of Houston"/>
    <n v="6"/>
    <x v="5"/>
    <n v="14.1"/>
  </r>
  <r>
    <n v="3324"/>
    <s v="F"/>
    <n v="0.39500000000000002"/>
    <n v="0.3"/>
    <n v="0.105"/>
    <n v="0.33750000000000002"/>
    <n v="0.14349999999999999"/>
    <n v="7.5499999999999998E-2"/>
    <n v="9.8000000000000004E-2"/>
    <n v="12"/>
    <n v="13"/>
    <s v="Betty"/>
    <s v="Berg"/>
    <s v="University of Houston"/>
    <n v="9"/>
    <x v="7"/>
    <n v="1.9"/>
  </r>
  <r>
    <n v="3734"/>
    <s v="M"/>
    <n v="0.60499999999999998"/>
    <n v="0.45500000000000002"/>
    <n v="0.16"/>
    <n v="1.1214999999999999"/>
    <n v="0.53300000000000003"/>
    <n v="0.27300000000000002"/>
    <n v="0.27100000000000002"/>
    <n v="10"/>
    <n v="11"/>
    <s v="Naima"/>
    <s v="Reyes"/>
    <s v="University of Houston"/>
    <n v="2"/>
    <x v="9"/>
    <n v="18"/>
  </r>
  <r>
    <n v="1510"/>
    <s v="F"/>
    <n v="0.64500000000000002"/>
    <n v="0.505"/>
    <n v="0.16500000000000001"/>
    <n v="1.3180000000000001"/>
    <n v="0.55000000000000004"/>
    <n v="0.30149999999999999"/>
    <n v="0.33500000000000002"/>
    <n v="11"/>
    <n v="1"/>
    <s v="Jan"/>
    <s v="Odom"/>
    <s v="University of Houston"/>
    <n v="9"/>
    <x v="7"/>
    <n v="1.9"/>
  </r>
  <r>
    <n v="2812"/>
    <s v="M"/>
    <n v="0.72499999999999998"/>
    <n v="0.56999999999999995"/>
    <n v="0.19"/>
    <n v="2.3304999999999998"/>
    <n v="1.2529999999999999"/>
    <n v="0.54100000000000004"/>
    <n v="0.52"/>
    <n v="9"/>
    <n v="12"/>
    <s v="Rebecca"/>
    <s v="Bennett"/>
    <s v="University of Houston"/>
    <n v="1"/>
    <x v="0"/>
    <n v="22.1"/>
  </r>
  <r>
    <n v="915"/>
    <s v="I"/>
    <n v="0.37"/>
    <n v="0.28000000000000003"/>
    <n v="9.5000000000000001E-2"/>
    <n v="0.28649999999999998"/>
    <n v="0.15049999999999999"/>
    <n v="6.9000000000000006E-2"/>
    <n v="7.9500000000000001E-2"/>
    <n v="7"/>
    <n v="12"/>
    <s v="Rebecca"/>
    <s v="Bennett"/>
    <s v="University of Houston"/>
    <n v="1"/>
    <x v="0"/>
    <n v="22.1"/>
  </r>
  <r>
    <n v="2523"/>
    <s v="M"/>
    <n v="0.54500000000000004"/>
    <n v="0.45"/>
    <n v="0.15"/>
    <n v="0.87949999999999995"/>
    <n v="0.38700000000000001"/>
    <n v="0.15"/>
    <n v="0.26250000000000001"/>
    <n v="11"/>
    <n v="2"/>
    <s v="Tiegan"/>
    <s v="Davie"/>
    <s v="University of California, Davis"/>
    <n v="4"/>
    <x v="8"/>
    <n v="6.1"/>
  </r>
  <r>
    <n v="1011"/>
    <s v="F"/>
    <n v="0.62"/>
    <n v="0.51"/>
    <n v="0.18"/>
    <n v="1.3314999999999999"/>
    <n v="0.59399999999999997"/>
    <n v="0.27600000000000002"/>
    <n v="0.38800000000000001"/>
    <n v="11"/>
    <n v="13"/>
    <s v="Betty"/>
    <s v="Berg"/>
    <s v="University of Houston"/>
    <n v="10"/>
    <x v="4"/>
    <n v="24.1"/>
  </r>
  <r>
    <n v="3787"/>
    <s v="M"/>
    <n v="0.625"/>
    <n v="0.5"/>
    <n v="0.185"/>
    <n v="1.2424999999999999"/>
    <n v="0.59950000000000003"/>
    <n v="0.248"/>
    <n v="0.33500000000000002"/>
    <n v="10"/>
    <n v="9"/>
    <s v="Danica"/>
    <s v="Tyler"/>
    <s v="University of Florida_x0009_"/>
    <n v="10"/>
    <x v="4"/>
    <n v="24.1"/>
  </r>
  <r>
    <n v="2291"/>
    <s v="I"/>
    <n v="0.32500000000000001"/>
    <n v="0.27"/>
    <n v="0.1"/>
    <n v="0.185"/>
    <n v="0.08"/>
    <n v="4.3499999999999997E-2"/>
    <n v="6.5000000000000002E-2"/>
    <n v="6"/>
    <n v="14"/>
    <s v="Santiago"/>
    <s v="Vaughan"/>
    <s v="Ohio State University_x0009_"/>
    <n v="4"/>
    <x v="8"/>
    <n v="6.1"/>
  </r>
  <r>
    <n v="1097"/>
    <s v="I"/>
    <n v="0.47499999999999998"/>
    <n v="0.35"/>
    <n v="0.1"/>
    <n v="0.45450000000000002"/>
    <n v="0.2165"/>
    <n v="0.111"/>
    <n v="0.115"/>
    <n v="7"/>
    <n v="2"/>
    <s v="Tiegan"/>
    <s v="Davie"/>
    <s v="University of California, Davis"/>
    <n v="5"/>
    <x v="3"/>
    <n v="12.8"/>
  </r>
  <r>
    <n v="2455"/>
    <s v="I"/>
    <n v="0.27500000000000002"/>
    <n v="0.2"/>
    <n v="6.5000000000000002E-2"/>
    <n v="9.1999999999999998E-2"/>
    <n v="3.85E-2"/>
    <n v="2.35E-2"/>
    <n v="2.7E-2"/>
    <n v="5"/>
    <n v="2"/>
    <s v="Tiegan"/>
    <s v="Davie"/>
    <s v="University of California, Davis"/>
    <n v="4"/>
    <x v="8"/>
    <n v="6.1"/>
  </r>
  <r>
    <n v="1338"/>
    <s v="M"/>
    <n v="0.57999999999999996"/>
    <n v="0.46"/>
    <n v="0.155"/>
    <n v="1.4395"/>
    <n v="0.67149999999999999"/>
    <n v="0.27300000000000002"/>
    <n v="0.29549999999999998"/>
    <n v="10"/>
    <n v="11"/>
    <s v="Naima"/>
    <s v="Reyes"/>
    <s v="University of Houston"/>
    <n v="10"/>
    <x v="4"/>
    <n v="24.1"/>
  </r>
  <r>
    <n v="1650"/>
    <s v="I"/>
    <n v="0.59"/>
    <n v="0.45"/>
    <n v="0.14499999999999999"/>
    <n v="1.022"/>
    <n v="0.42799999999999999"/>
    <n v="0.26800000000000002"/>
    <n v="0.26500000000000001"/>
    <n v="10"/>
    <n v="8"/>
    <s v="Kali"/>
    <s v="Metcalfe"/>
    <s v="Mote Marine Laboratory"/>
    <n v="10"/>
    <x v="4"/>
    <n v="24.1"/>
  </r>
  <r>
    <n v="3494"/>
    <s v="M"/>
    <n v="0.55500000000000005"/>
    <n v="0.44"/>
    <n v="0.15"/>
    <n v="0.83799999999999997"/>
    <n v="0.41549999999999998"/>
    <n v="0.14599999999999999"/>
    <n v="0.23"/>
    <n v="8"/>
    <n v="1"/>
    <s v="Jan"/>
    <s v="Odom"/>
    <s v="University of Houston"/>
    <n v="2"/>
    <x v="9"/>
    <n v="18"/>
  </r>
  <r>
    <n v="1427"/>
    <s v="F"/>
    <n v="0.745"/>
    <n v="0.56999999999999995"/>
    <n v="0.215"/>
    <n v="2.25"/>
    <n v="1.1565000000000001"/>
    <n v="0.44600000000000001"/>
    <n v="0.55800000000000005"/>
    <n v="9"/>
    <n v="7"/>
    <s v="Iona"/>
    <s v="Connolly"/>
    <s v="Florida Atlantic University"/>
    <n v="9"/>
    <x v="7"/>
    <n v="1.9"/>
  </r>
  <r>
    <n v="834"/>
    <s v="I"/>
    <n v="0.44500000000000001"/>
    <n v="0.33500000000000002"/>
    <n v="0.1"/>
    <n v="0.48949999999999999"/>
    <n v="0.27450000000000002"/>
    <n v="8.5999999999999993E-2"/>
    <n v="0.1105"/>
    <n v="7"/>
    <n v="6"/>
    <s v="Martin"/>
    <s v="Gaines"/>
    <s v="San Diego State University"/>
    <n v="1"/>
    <x v="0"/>
    <n v="22.1"/>
  </r>
  <r>
    <n v="4124"/>
    <s v="I"/>
    <n v="0.49"/>
    <n v="0.375"/>
    <n v="0.115"/>
    <n v="0.55700000000000005"/>
    <n v="0.22750000000000001"/>
    <n v="0.13350000000000001"/>
    <n v="0.17649999999999999"/>
    <n v="8"/>
    <n v="8"/>
    <s v="Kali"/>
    <s v="Metcalfe"/>
    <s v="Mote Marine Laboratory"/>
    <n v="5"/>
    <x v="3"/>
    <n v="12.8"/>
  </r>
  <r>
    <n v="1616"/>
    <s v="I"/>
    <n v="0.55000000000000004"/>
    <n v="0.42499999999999999"/>
    <n v="0.15"/>
    <n v="0.76649999999999996"/>
    <n v="0.33900000000000002"/>
    <n v="0.17599999999999999"/>
    <n v="0.21"/>
    <n v="8"/>
    <n v="1"/>
    <s v="Jan"/>
    <s v="Odom"/>
    <s v="University of Houston"/>
    <n v="6"/>
    <x v="5"/>
    <n v="14.1"/>
  </r>
  <r>
    <n v="3049"/>
    <s v="I"/>
    <n v="0.59"/>
    <n v="0.47"/>
    <n v="0.14499999999999999"/>
    <n v="0.97399999999999998"/>
    <n v="0.45300000000000001"/>
    <n v="0.23599999999999999"/>
    <n v="0.28899999999999998"/>
    <n v="8"/>
    <n v="7"/>
    <s v="Iona"/>
    <s v="Connolly"/>
    <s v="Florida Atlantic University"/>
    <n v="2"/>
    <x v="9"/>
    <n v="18"/>
  </r>
  <r>
    <n v="1183"/>
    <s v="F"/>
    <n v="0.66"/>
    <n v="0.53"/>
    <n v="0.185"/>
    <n v="1.3460000000000001"/>
    <n v="0.54600000000000004"/>
    <n v="0.27050000000000002"/>
    <n v="0.47599999999999998"/>
    <n v="11"/>
    <n v="5"/>
    <s v="Haniya"/>
    <s v="Talley"/>
    <s v="Prince William Sound Science Center"/>
    <n v="10"/>
    <x v="4"/>
    <n v="24.1"/>
  </r>
  <r>
    <n v="3816"/>
    <s v="I"/>
    <n v="0.46"/>
    <n v="0.34"/>
    <n v="0.1"/>
    <n v="0.38600000000000001"/>
    <n v="0.18049999999999999"/>
    <n v="8.7499999999999994E-2"/>
    <n v="9.6500000000000002E-2"/>
    <n v="8"/>
    <n v="1"/>
    <s v="Jan"/>
    <s v="Odom"/>
    <s v="University of Houston"/>
    <n v="1"/>
    <x v="0"/>
    <n v="22.1"/>
  </r>
  <r>
    <n v="2497"/>
    <s v="F"/>
    <n v="0.52"/>
    <n v="0.4"/>
    <n v="0.13"/>
    <n v="0.62450000000000006"/>
    <n v="0.215"/>
    <n v="0.20649999999999999"/>
    <n v="0.17"/>
    <n v="15"/>
    <n v="2"/>
    <s v="Tiegan"/>
    <s v="Davie"/>
    <s v="University of California, Davis"/>
    <n v="9"/>
    <x v="7"/>
    <n v="1.9"/>
  </r>
  <r>
    <n v="1081"/>
    <s v="M"/>
    <n v="0.43"/>
    <n v="0.33500000000000002"/>
    <n v="0.12"/>
    <n v="0.39700000000000002"/>
    <n v="0.19850000000000001"/>
    <n v="8.6499999999999994E-2"/>
    <n v="0.10349999999999999"/>
    <n v="7"/>
    <n v="1"/>
    <s v="Jan"/>
    <s v="Odom"/>
    <s v="University of Houston"/>
    <n v="6"/>
    <x v="5"/>
    <n v="14.1"/>
  </r>
  <r>
    <n v="3554"/>
    <s v="I"/>
    <n v="0.53"/>
    <n v="0.40500000000000003"/>
    <n v="0.13"/>
    <n v="0.66149999999999998"/>
    <n v="0.29449999999999998"/>
    <n v="0.13950000000000001"/>
    <n v="0.19"/>
    <n v="9"/>
    <n v="2"/>
    <s v="Tiegan"/>
    <s v="Davie"/>
    <s v="University of California, Davis"/>
    <n v="4"/>
    <x v="8"/>
    <n v="6.1"/>
  </r>
  <r>
    <n v="2655"/>
    <s v="F"/>
    <n v="0.54500000000000004"/>
    <n v="0.43"/>
    <n v="0.14000000000000001"/>
    <n v="0.83199999999999996"/>
    <n v="0.4355"/>
    <n v="0.17"/>
    <n v="0.20100000000000001"/>
    <n v="9"/>
    <n v="3"/>
    <s v="Inaya"/>
    <s v="Bernard"/>
    <s v="Stanford University"/>
    <n v="3"/>
    <x v="6"/>
    <n v="3.6"/>
  </r>
  <r>
    <n v="269"/>
    <s v="M"/>
    <n v="0.47"/>
    <n v="0.39"/>
    <n v="0.15"/>
    <n v="0.63549999999999995"/>
    <n v="0.2185"/>
    <n v="8.8499999999999995E-2"/>
    <n v="0.255"/>
    <n v="9"/>
    <n v="11"/>
    <s v="Naima"/>
    <s v="Reyes"/>
    <s v="University of Houston"/>
    <n v="5"/>
    <x v="3"/>
    <n v="12.8"/>
  </r>
  <r>
    <n v="1371"/>
    <s v="M"/>
    <n v="0.61499999999999999"/>
    <n v="0.47"/>
    <n v="0.16500000000000001"/>
    <n v="1.1279999999999999"/>
    <n v="0.44650000000000001"/>
    <n v="0.2195"/>
    <n v="0.34"/>
    <n v="10"/>
    <n v="15"/>
    <s v="Conan"/>
    <s v="Dalton"/>
    <s v="University of Houston"/>
    <n v="10"/>
    <x v="4"/>
    <n v="24.1"/>
  </r>
  <r>
    <n v="2606"/>
    <s v="F"/>
    <n v="0.62"/>
    <n v="0.47499999999999998"/>
    <n v="0.16"/>
    <n v="1.3245"/>
    <n v="0.6865"/>
    <n v="0.23300000000000001"/>
    <n v="0.32750000000000001"/>
    <n v="9"/>
    <n v="12"/>
    <s v="Rebecca"/>
    <s v="Bennett"/>
    <s v="University of Houston"/>
    <n v="5"/>
    <x v="3"/>
    <n v="12.8"/>
  </r>
  <r>
    <n v="3337"/>
    <s v="F"/>
    <n v="0.45"/>
    <n v="0.35"/>
    <n v="0.125"/>
    <n v="0.44350000000000001"/>
    <n v="0.185"/>
    <n v="0.09"/>
    <n v="0.14499999999999999"/>
    <n v="11"/>
    <n v="7"/>
    <s v="Iona"/>
    <s v="Connolly"/>
    <s v="Florida Atlantic University"/>
    <n v="3"/>
    <x v="6"/>
    <n v="3.6"/>
  </r>
  <r>
    <n v="2875"/>
    <s v="I"/>
    <n v="0.42499999999999999"/>
    <n v="0.34"/>
    <n v="0.1"/>
    <n v="0.371"/>
    <n v="0.15"/>
    <n v="8.6499999999999994E-2"/>
    <n v="0.115"/>
    <n v="8"/>
    <n v="7"/>
    <s v="Iona"/>
    <s v="Connolly"/>
    <s v="Florida Atlantic University"/>
    <n v="4"/>
    <x v="8"/>
    <n v="6.1"/>
  </r>
  <r>
    <n v="936"/>
    <s v="I"/>
    <n v="0.45"/>
    <n v="0.34499999999999997"/>
    <n v="0.11"/>
    <n v="0.47"/>
    <n v="0.23549999999999999"/>
    <n v="8.5500000000000007E-2"/>
    <n v="0.1135"/>
    <n v="7"/>
    <n v="5"/>
    <s v="Haniya"/>
    <s v="Talley"/>
    <s v="Prince William Sound Science Center"/>
    <n v="2"/>
    <x v="9"/>
    <n v="18"/>
  </r>
  <r>
    <n v="1837"/>
    <s v="I"/>
    <n v="0.41499999999999998"/>
    <n v="0.31"/>
    <n v="0.09"/>
    <n v="0.28149999999999997"/>
    <n v="0.1245"/>
    <n v="6.1499999999999999E-2"/>
    <n v="8.5000000000000006E-2"/>
    <n v="6"/>
    <n v="9"/>
    <s v="Danica"/>
    <s v="Tyler"/>
    <s v="University of Florida_x0009_"/>
    <n v="1"/>
    <x v="0"/>
    <n v="22.1"/>
  </r>
  <r>
    <n v="1462"/>
    <s v="M"/>
    <n v="0.48499999999999999"/>
    <n v="0.37"/>
    <n v="0.13"/>
    <n v="0.52600000000000002"/>
    <n v="0.2485"/>
    <n v="0.105"/>
    <n v="0.1555"/>
    <n v="6"/>
    <n v="14"/>
    <s v="Santiago"/>
    <s v="Vaughan"/>
    <s v="Ohio State University_x0009_"/>
    <n v="3"/>
    <x v="6"/>
    <n v="3.6"/>
  </r>
  <r>
    <n v="1376"/>
    <s v="F"/>
    <n v="0.61499999999999999"/>
    <n v="0.47499999999999998"/>
    <n v="0.155"/>
    <n v="1.115"/>
    <n v="0.48399999999999999"/>
    <n v="0.21149999999999999"/>
    <n v="0.35499999999999998"/>
    <n v="10"/>
    <n v="13"/>
    <s v="Betty"/>
    <s v="Berg"/>
    <s v="University of Houston"/>
    <n v="9"/>
    <x v="7"/>
    <n v="1.9"/>
  </r>
  <r>
    <n v="1152"/>
    <s v="M"/>
    <n v="0.58499999999999996"/>
    <n v="0.46500000000000002"/>
    <n v="0.16"/>
    <n v="0.95550000000000002"/>
    <n v="0.45950000000000002"/>
    <n v="0.23599999999999999"/>
    <n v="0.26500000000000001"/>
    <n v="7"/>
    <n v="5"/>
    <s v="Haniya"/>
    <s v="Talley"/>
    <s v="Prince William Sound Science Center"/>
    <n v="8"/>
    <x v="2"/>
    <n v="12.3"/>
  </r>
  <r>
    <n v="441"/>
    <s v="I"/>
    <n v="0.36"/>
    <n v="0.27500000000000002"/>
    <n v="0.11"/>
    <n v="0.23350000000000001"/>
    <n v="9.5000000000000001E-2"/>
    <n v="5.2499999999999998E-2"/>
    <n v="8.5000000000000006E-2"/>
    <n v="10"/>
    <n v="8"/>
    <s v="Kali"/>
    <s v="Metcalfe"/>
    <s v="Mote Marine Laboratory"/>
    <n v="3"/>
    <x v="6"/>
    <n v="3.6"/>
  </r>
  <r>
    <n v="2011"/>
    <s v="I"/>
    <n v="0.435"/>
    <n v="0.32500000000000001"/>
    <n v="0.12"/>
    <n v="0.34599999999999997"/>
    <n v="0.159"/>
    <n v="8.4000000000000005E-2"/>
    <n v="9.5000000000000001E-2"/>
    <n v="7"/>
    <n v="5"/>
    <s v="Haniya"/>
    <s v="Talley"/>
    <s v="Prince William Sound Science Center"/>
    <n v="8"/>
    <x v="2"/>
    <n v="12.3"/>
  </r>
  <r>
    <n v="1941"/>
    <s v="F"/>
    <n v="0.625"/>
    <n v="0.52"/>
    <n v="0.18"/>
    <n v="1.3540000000000001"/>
    <n v="0.48449999999999999"/>
    <n v="0.35099999999999998"/>
    <n v="0.375"/>
    <n v="11"/>
    <n v="11"/>
    <s v="Naima"/>
    <s v="Reyes"/>
    <s v="University of Houston"/>
    <n v="7"/>
    <x v="1"/>
    <n v="2.5"/>
  </r>
  <r>
    <n v="538"/>
    <s v="M"/>
    <n v="0.28999999999999998"/>
    <n v="0.23"/>
    <n v="7.4999999999999997E-2"/>
    <n v="0.11650000000000001"/>
    <n v="4.2999999999999997E-2"/>
    <n v="2.5499999999999998E-2"/>
    <n v="0.04"/>
    <n v="7"/>
    <n v="15"/>
    <s v="Conan"/>
    <s v="Dalton"/>
    <s v="University of Houston"/>
    <n v="8"/>
    <x v="2"/>
    <n v="12.3"/>
  </r>
  <r>
    <n v="2552"/>
    <s v="I"/>
    <n v="0.29499999999999998"/>
    <n v="0.22"/>
    <n v="7.0000000000000007E-2"/>
    <n v="0.126"/>
    <n v="5.1499999999999997E-2"/>
    <n v="2.75E-2"/>
    <n v="3.5000000000000003E-2"/>
    <n v="6"/>
    <n v="11"/>
    <s v="Naima"/>
    <s v="Reyes"/>
    <s v="University of Houston"/>
    <n v="7"/>
    <x v="1"/>
    <n v="2.5"/>
  </r>
  <r>
    <n v="1068"/>
    <s v="I"/>
    <n v="0.34"/>
    <n v="0.26500000000000001"/>
    <n v="0.08"/>
    <n v="0.20150000000000001"/>
    <n v="0.09"/>
    <n v="4.7500000000000001E-2"/>
    <n v="5.5E-2"/>
    <n v="5"/>
    <n v="14"/>
    <s v="Santiago"/>
    <s v="Vaughan"/>
    <s v="Ohio State University_x0009_"/>
    <n v="9"/>
    <x v="7"/>
    <n v="1.9"/>
  </r>
  <r>
    <n v="2387"/>
    <s v="F"/>
    <n v="0.48499999999999999"/>
    <n v="0.36499999999999999"/>
    <n v="0.14000000000000001"/>
    <n v="0.61950000000000005"/>
    <n v="0.25950000000000001"/>
    <n v="0.14449999999999999"/>
    <n v="0.17699999999999999"/>
    <n v="14"/>
    <n v="12"/>
    <s v="Rebecca"/>
    <s v="Bennett"/>
    <s v="University of Houston"/>
    <n v="3"/>
    <x v="6"/>
    <n v="3.6"/>
  </r>
  <r>
    <n v="1153"/>
    <s v="M"/>
    <n v="0.59"/>
    <n v="0.47"/>
    <n v="0.15"/>
    <n v="0.99550000000000005"/>
    <n v="0.48099999999999998"/>
    <n v="0.23200000000000001"/>
    <n v="0.24"/>
    <n v="8"/>
    <n v="14"/>
    <s v="Santiago"/>
    <s v="Vaughan"/>
    <s v="Ohio State University_x0009_"/>
    <n v="10"/>
    <x v="4"/>
    <n v="24.1"/>
  </r>
  <r>
    <n v="15"/>
    <s v="F"/>
    <n v="0.47"/>
    <n v="0.35499999999999998"/>
    <n v="0.1"/>
    <n v="0.47549999999999998"/>
    <n v="0.16750000000000001"/>
    <n v="8.0500000000000002E-2"/>
    <n v="0.185"/>
    <n v="10"/>
    <n v="8"/>
    <s v="Kali"/>
    <s v="Metcalfe"/>
    <s v="Mote Marine Laboratory"/>
    <n v="8"/>
    <x v="2"/>
    <n v="12.3"/>
  </r>
  <r>
    <n v="4014"/>
    <s v="M"/>
    <n v="0.625"/>
    <n v="0.505"/>
    <n v="0.17499999999999999"/>
    <n v="1.131"/>
    <n v="0.54249999999999998"/>
    <n v="0.22650000000000001"/>
    <n v="0.32300000000000001"/>
    <n v="8"/>
    <n v="13"/>
    <s v="Betty"/>
    <s v="Berg"/>
    <s v="University of Houston"/>
    <n v="6"/>
    <x v="5"/>
    <n v="14.1"/>
  </r>
  <r>
    <n v="2785"/>
    <s v="M"/>
    <n v="0.6"/>
    <n v="0.45"/>
    <n v="0.14499999999999999"/>
    <n v="0.877"/>
    <n v="0.4325"/>
    <n v="0.155"/>
    <n v="0.24"/>
    <n v="9"/>
    <n v="12"/>
    <s v="Rebecca"/>
    <s v="Bennett"/>
    <s v="University of Houston"/>
    <n v="4"/>
    <x v="8"/>
    <n v="6.1"/>
  </r>
  <r>
    <n v="715"/>
    <s v="M"/>
    <n v="0.35"/>
    <n v="0.255"/>
    <n v="0.08"/>
    <n v="0.1915"/>
    <n v="0.08"/>
    <n v="3.85E-2"/>
    <n v="6.3E-2"/>
    <n v="9"/>
    <n v="9"/>
    <s v="Danica"/>
    <s v="Tyler"/>
    <s v="University of Florida_x0009_"/>
    <n v="10"/>
    <x v="4"/>
    <n v="24.1"/>
  </r>
  <r>
    <n v="1746"/>
    <s v="F"/>
    <n v="0.69"/>
    <n v="0.55000000000000004"/>
    <n v="0.2"/>
    <n v="1.569"/>
    <n v="0.68700000000000006"/>
    <n v="0.36749999999999999"/>
    <n v="0.46"/>
    <n v="12"/>
    <n v="3"/>
    <s v="Inaya"/>
    <s v="Bernard"/>
    <s v="Stanford University"/>
    <n v="5"/>
    <x v="3"/>
    <n v="12.8"/>
  </r>
  <r>
    <n v="724"/>
    <s v="M"/>
    <n v="0.52500000000000002"/>
    <n v="0.41"/>
    <n v="0.13"/>
    <n v="0.99"/>
    <n v="0.38650000000000001"/>
    <n v="0.24299999999999999"/>
    <n v="0.29499999999999998"/>
    <n v="15"/>
    <n v="5"/>
    <s v="Haniya"/>
    <s v="Talley"/>
    <s v="Prince William Sound Science Center"/>
    <n v="9"/>
    <x v="7"/>
    <n v="1.9"/>
  </r>
  <r>
    <n v="2937"/>
    <s v="M"/>
    <n v="0.625"/>
    <n v="0.495"/>
    <n v="0.17499999999999999"/>
    <n v="1.2075"/>
    <n v="0.53100000000000003"/>
    <n v="0.28100000000000003"/>
    <n v="0.35249999999999998"/>
    <n v="11"/>
    <n v="7"/>
    <s v="Iona"/>
    <s v="Connolly"/>
    <s v="Florida Atlantic University"/>
    <n v="7"/>
    <x v="1"/>
    <n v="2.5"/>
  </r>
  <r>
    <n v="2419"/>
    <s v="F"/>
    <n v="0.46500000000000002"/>
    <n v="0.35"/>
    <n v="0.13"/>
    <n v="0.49399999999999999"/>
    <n v="0.19450000000000001"/>
    <n v="0.10299999999999999"/>
    <n v="0.155"/>
    <n v="18"/>
    <n v="7"/>
    <s v="Iona"/>
    <s v="Connolly"/>
    <s v="Florida Atlantic University"/>
    <n v="3"/>
    <x v="6"/>
    <n v="3.6"/>
  </r>
  <r>
    <n v="1478"/>
    <s v="M"/>
    <n v="0.56999999999999995"/>
    <n v="0.44500000000000001"/>
    <n v="0.15"/>
    <n v="0.98750000000000004"/>
    <n v="0.504"/>
    <n v="0.20699999999999999"/>
    <n v="0.249"/>
    <n v="8"/>
    <n v="3"/>
    <s v="Inaya"/>
    <s v="Bernard"/>
    <s v="Stanford University"/>
    <n v="5"/>
    <x v="3"/>
    <n v="12.8"/>
  </r>
  <r>
    <n v="578"/>
    <s v="F"/>
    <n v="0.58499999999999996"/>
    <n v="0.435"/>
    <n v="0.17499999999999999"/>
    <n v="0.98199999999999998"/>
    <n v="0.40550000000000003"/>
    <n v="0.2495"/>
    <n v="0.27"/>
    <n v="10"/>
    <n v="9"/>
    <s v="Danica"/>
    <s v="Tyler"/>
    <s v="University of Florida_x0009_"/>
    <n v="2"/>
    <x v="9"/>
    <n v="18"/>
  </r>
  <r>
    <n v="3682"/>
    <s v="M"/>
    <n v="0.61499999999999999"/>
    <n v="0.47"/>
    <n v="0.17499999999999999"/>
    <n v="1.242"/>
    <n v="0.5675"/>
    <n v="0.28699999999999998"/>
    <n v="0.317"/>
    <n v="11"/>
    <n v="12"/>
    <s v="Rebecca"/>
    <s v="Bennett"/>
    <s v="University of Houston"/>
    <n v="2"/>
    <x v="9"/>
    <n v="18"/>
  </r>
  <r>
    <n v="3834"/>
    <s v="M"/>
    <n v="0.53500000000000003"/>
    <n v="0.41"/>
    <n v="0.15"/>
    <n v="0.8105"/>
    <n v="0.34499999999999997"/>
    <n v="0.187"/>
    <n v="0.24"/>
    <n v="11"/>
    <n v="2"/>
    <s v="Tiegan"/>
    <s v="Davie"/>
    <s v="University of California, Davis"/>
    <n v="5"/>
    <x v="3"/>
    <n v="12.8"/>
  </r>
  <r>
    <n v="3730"/>
    <s v="M"/>
    <n v="0.51"/>
    <n v="0.38"/>
    <n v="0.13500000000000001"/>
    <n v="0.68100000000000005"/>
    <n v="0.34350000000000003"/>
    <n v="0.14199999999999999"/>
    <n v="0.17"/>
    <n v="9"/>
    <n v="9"/>
    <s v="Danica"/>
    <s v="Tyler"/>
    <s v="University of Florida_x0009_"/>
    <n v="10"/>
    <x v="4"/>
    <n v="24.1"/>
  </r>
  <r>
    <n v="2029"/>
    <s v="F"/>
    <n v="0.56999999999999995"/>
    <n v="0.435"/>
    <n v="0.15"/>
    <n v="0.82950000000000002"/>
    <n v="0.38750000000000001"/>
    <n v="0.156"/>
    <n v="0.245"/>
    <n v="10"/>
    <n v="7"/>
    <s v="Iona"/>
    <s v="Connolly"/>
    <s v="Florida Atlantic University"/>
    <n v="7"/>
    <x v="1"/>
    <n v="2.5"/>
  </r>
  <r>
    <n v="3778"/>
    <s v="M"/>
    <n v="0.58499999999999996"/>
    <n v="0.47"/>
    <n v="0.14499999999999999"/>
    <n v="0.95650000000000002"/>
    <n v="0.40250000000000002"/>
    <n v="0.23649999999999999"/>
    <n v="0.26500000000000001"/>
    <n v="9"/>
    <n v="7"/>
    <s v="Iona"/>
    <s v="Connolly"/>
    <s v="Florida Atlantic University"/>
    <n v="6"/>
    <x v="5"/>
    <n v="14.1"/>
  </r>
  <r>
    <n v="1728"/>
    <s v="M"/>
    <n v="0.66"/>
    <n v="0.53"/>
    <n v="0.19500000000000001"/>
    <n v="1.5505"/>
    <n v="0.65049999999999997"/>
    <n v="0.32950000000000002"/>
    <n v="0.495"/>
    <n v="10"/>
    <n v="5"/>
    <s v="Haniya"/>
    <s v="Talley"/>
    <s v="Prince William Sound Science Center"/>
    <n v="3"/>
    <x v="6"/>
    <n v="3.6"/>
  </r>
  <r>
    <n v="2460"/>
    <s v="F"/>
    <n v="0.58499999999999996"/>
    <n v="0.47"/>
    <n v="0.17"/>
    <n v="1.099"/>
    <n v="0.39750000000000002"/>
    <n v="0.23250000000000001"/>
    <n v="0.35799999999999998"/>
    <n v="20"/>
    <n v="1"/>
    <s v="Jan"/>
    <s v="Odom"/>
    <s v="University of Houston"/>
    <n v="5"/>
    <x v="3"/>
    <n v="12.8"/>
  </r>
  <r>
    <n v="1686"/>
    <s v="I"/>
    <n v="0.62"/>
    <n v="0.45"/>
    <n v="0.13500000000000001"/>
    <n v="0.92400000000000004"/>
    <n v="0.35799999999999998"/>
    <n v="0.22650000000000001"/>
    <n v="0.29649999999999999"/>
    <n v="10"/>
    <n v="8"/>
    <s v="Kali"/>
    <s v="Metcalfe"/>
    <s v="Mote Marine Laboratory"/>
    <n v="8"/>
    <x v="2"/>
    <n v="12.3"/>
  </r>
  <r>
    <n v="2483"/>
    <s v="M"/>
    <n v="0.52"/>
    <n v="0.4"/>
    <n v="0.16500000000000001"/>
    <n v="0.85650000000000004"/>
    <n v="0.27450000000000002"/>
    <n v="0.20100000000000001"/>
    <n v="0.21"/>
    <n v="12"/>
    <n v="13"/>
    <s v="Betty"/>
    <s v="Berg"/>
    <s v="University of Houston"/>
    <n v="5"/>
    <x v="3"/>
    <n v="12.8"/>
  </r>
  <r>
    <n v="2733"/>
    <s v="I"/>
    <n v="0.41"/>
    <n v="0.32500000000000001"/>
    <n v="0.11"/>
    <n v="0.32600000000000001"/>
    <n v="0.13250000000000001"/>
    <n v="7.4999999999999997E-2"/>
    <n v="0.10100000000000001"/>
    <n v="8"/>
    <n v="7"/>
    <s v="Iona"/>
    <s v="Connolly"/>
    <s v="Florida Atlantic University"/>
    <n v="2"/>
    <x v="9"/>
    <n v="18"/>
  </r>
  <r>
    <n v="831"/>
    <s v="M"/>
    <n v="0.41499999999999998"/>
    <n v="0.30499999999999999"/>
    <n v="0.1"/>
    <n v="0.32500000000000001"/>
    <n v="0.156"/>
    <n v="5.0500000000000003E-2"/>
    <n v="9.0999999999999998E-2"/>
    <n v="6"/>
    <n v="4"/>
    <s v="Nate"/>
    <s v="Craig"/>
    <s v="NOAA Fisheries"/>
    <n v="7"/>
    <x v="1"/>
    <n v="2.5"/>
  </r>
  <r>
    <n v="3148"/>
    <s v="F"/>
    <n v="0.64500000000000002"/>
    <n v="0.5"/>
    <n v="0.18"/>
    <n v="1.2785"/>
    <n v="0.53449999999999998"/>
    <n v="0.29949999999999999"/>
    <n v="0.34499999999999997"/>
    <n v="13"/>
    <n v="11"/>
    <s v="Naima"/>
    <s v="Reyes"/>
    <s v="University of Houston"/>
    <n v="5"/>
    <x v="3"/>
    <n v="12.8"/>
  </r>
  <r>
    <n v="2510"/>
    <s v="I"/>
    <n v="0.41499999999999998"/>
    <n v="0.315"/>
    <n v="0.09"/>
    <n v="0.36249999999999999"/>
    <n v="0.17499999999999999"/>
    <n v="8.3500000000000005E-2"/>
    <n v="9.2999999999999999E-2"/>
    <n v="6"/>
    <n v="8"/>
    <s v="Kali"/>
    <s v="Metcalfe"/>
    <s v="Mote Marine Laboratory"/>
    <n v="3"/>
    <x v="6"/>
    <n v="3.6"/>
  </r>
  <r>
    <n v="508"/>
    <s v="M"/>
    <n v="0.58499999999999996"/>
    <n v="0.45500000000000002"/>
    <n v="0.22500000000000001"/>
    <n v="1.0549999999999999"/>
    <n v="0.38150000000000001"/>
    <n v="0.221"/>
    <n v="0.36499999999999999"/>
    <n v="15"/>
    <n v="4"/>
    <s v="Nate"/>
    <s v="Craig"/>
    <s v="NOAA Fisheries"/>
    <n v="4"/>
    <x v="8"/>
    <n v="6.1"/>
  </r>
  <r>
    <n v="2667"/>
    <s v="M"/>
    <n v="0.57999999999999996"/>
    <n v="0.45500000000000002"/>
    <n v="0.13"/>
    <n v="0.85199999999999998"/>
    <n v="0.41"/>
    <n v="0.17249999999999999"/>
    <n v="0.22500000000000001"/>
    <n v="8"/>
    <n v="10"/>
    <s v="Hazel"/>
    <s v="Villa"/>
    <s v="University of Minnesota"/>
    <n v="7"/>
    <x v="1"/>
    <n v="2.5"/>
  </r>
  <r>
    <n v="2171"/>
    <s v="M"/>
    <n v="0.28499999999999998"/>
    <n v="0.21"/>
    <n v="7.4999999999999997E-2"/>
    <n v="0.11849999999999999"/>
    <n v="5.5E-2"/>
    <n v="2.8500000000000001E-2"/>
    <n v="0.04"/>
    <n v="7"/>
    <n v="8"/>
    <s v="Kali"/>
    <s v="Metcalfe"/>
    <s v="Mote Marine Laboratory"/>
    <n v="8"/>
    <x v="2"/>
    <n v="12.3"/>
  </r>
  <r>
    <n v="3773"/>
    <s v="M"/>
    <n v="0.57499999999999996"/>
    <n v="0.46500000000000002"/>
    <n v="0.12"/>
    <n v="1.0535000000000001"/>
    <n v="0.51600000000000001"/>
    <n v="0.2185"/>
    <n v="0.23499999999999999"/>
    <n v="9"/>
    <n v="13"/>
    <s v="Betty"/>
    <s v="Berg"/>
    <s v="University of Houston"/>
    <n v="9"/>
    <x v="7"/>
    <n v="1.9"/>
  </r>
  <r>
    <n v="2821"/>
    <s v="I"/>
    <n v="0.375"/>
    <n v="0.28499999999999998"/>
    <n v="0.09"/>
    <n v="0.2545"/>
    <n v="0.11899999999999999"/>
    <n v="5.9499999999999997E-2"/>
    <n v="6.7500000000000004E-2"/>
    <n v="6"/>
    <n v="2"/>
    <s v="Tiegan"/>
    <s v="Davie"/>
    <s v="University of California, Davis"/>
    <n v="3"/>
    <x v="6"/>
    <n v="3.6"/>
  </r>
  <r>
    <n v="3897"/>
    <s v="M"/>
    <n v="0.76"/>
    <n v="0.57499999999999996"/>
    <n v="0.19"/>
    <n v="1.829"/>
    <n v="0.70350000000000001"/>
    <n v="0.38600000000000001"/>
    <n v="0.56000000000000005"/>
    <n v="14"/>
    <n v="4"/>
    <s v="Nate"/>
    <s v="Craig"/>
    <s v="NOAA Fisheries"/>
    <n v="9"/>
    <x v="7"/>
    <n v="1.9"/>
  </r>
  <r>
    <n v="3448"/>
    <s v="F"/>
    <n v="0.505"/>
    <n v="0.39"/>
    <n v="0.12"/>
    <n v="0.57250000000000001"/>
    <n v="0.2555"/>
    <n v="0.13250000000000001"/>
    <n v="0.14599999999999999"/>
    <n v="8"/>
    <n v="2"/>
    <s v="Tiegan"/>
    <s v="Davie"/>
    <s v="University of California, Davis"/>
    <n v="7"/>
    <x v="1"/>
    <n v="2.5"/>
  </r>
  <r>
    <n v="274"/>
    <s v="M"/>
    <n v="0.63"/>
    <n v="0.505"/>
    <n v="0.22500000000000001"/>
    <n v="1.5249999999999999"/>
    <n v="0.56000000000000005"/>
    <n v="0.33350000000000002"/>
    <n v="0.45"/>
    <n v="15"/>
    <n v="1"/>
    <s v="Jan"/>
    <s v="Odom"/>
    <s v="University of Houston"/>
    <n v="7"/>
    <x v="1"/>
    <n v="2.5"/>
  </r>
  <r>
    <n v="3184"/>
    <s v="M"/>
    <n v="0.56499999999999995"/>
    <n v="0.44"/>
    <n v="0.115"/>
    <n v="0.91849999999999998"/>
    <n v="0.40400000000000003"/>
    <n v="0.17849999999999999"/>
    <n v="0.28999999999999998"/>
    <n v="11"/>
    <n v="8"/>
    <s v="Kali"/>
    <s v="Metcalfe"/>
    <s v="Mote Marine Laboratory"/>
    <n v="6"/>
    <x v="5"/>
    <n v="14.1"/>
  </r>
  <r>
    <n v="407"/>
    <s v="M"/>
    <n v="0.45"/>
    <n v="0.35499999999999998"/>
    <n v="0.115"/>
    <n v="0.47899999999999998"/>
    <n v="0.21249999999999999"/>
    <n v="0.1045"/>
    <n v="0.15"/>
    <n v="8"/>
    <n v="12"/>
    <s v="Rebecca"/>
    <s v="Bennett"/>
    <s v="University of Houston"/>
    <n v="2"/>
    <x v="9"/>
    <n v="18"/>
  </r>
  <r>
    <n v="3489"/>
    <s v="I"/>
    <n v="0.52"/>
    <n v="0.38"/>
    <n v="0.13"/>
    <n v="0.53449999999999998"/>
    <n v="0.23749999999999999"/>
    <n v="0.122"/>
    <n v="0.1535"/>
    <n v="8"/>
    <n v="3"/>
    <s v="Inaya"/>
    <s v="Bernard"/>
    <s v="Stanford University"/>
    <n v="7"/>
    <x v="1"/>
    <n v="2.5"/>
  </r>
  <r>
    <n v="1409"/>
    <s v="F"/>
    <n v="0.66"/>
    <n v="0.495"/>
    <n v="0.21"/>
    <n v="1.548"/>
    <n v="0.72399999999999998"/>
    <n v="0.35249999999999998"/>
    <n v="0.39250000000000002"/>
    <n v="10"/>
    <n v="1"/>
    <s v="Jan"/>
    <s v="Odom"/>
    <s v="University of Houston"/>
    <n v="3"/>
    <x v="6"/>
    <n v="3.6"/>
  </r>
  <r>
    <n v="3500"/>
    <s v="F"/>
    <n v="0.59499999999999997"/>
    <n v="0.47"/>
    <n v="0.16500000000000001"/>
    <n v="1.0155000000000001"/>
    <n v="0.49099999999999999"/>
    <n v="0.1905"/>
    <n v="0.28899999999999998"/>
    <n v="9"/>
    <n v="14"/>
    <s v="Santiago"/>
    <s v="Vaughan"/>
    <s v="Ohio State University_x0009_"/>
    <n v="6"/>
    <x v="5"/>
    <n v="14.1"/>
  </r>
  <r>
    <n v="3941"/>
    <s v="M"/>
    <n v="0.505"/>
    <n v="0.39"/>
    <n v="0.105"/>
    <n v="0.65549999999999997"/>
    <n v="0.25950000000000001"/>
    <n v="0.18"/>
    <n v="0.19"/>
    <n v="11"/>
    <n v="4"/>
    <s v="Nate"/>
    <s v="Craig"/>
    <s v="NOAA Fisheries"/>
    <n v="6"/>
    <x v="5"/>
    <n v="14.1"/>
  </r>
  <r>
    <n v="3325"/>
    <s v="I"/>
    <n v="0.375"/>
    <n v="0.28000000000000003"/>
    <n v="0.1"/>
    <n v="0.25650000000000001"/>
    <n v="0.11650000000000001"/>
    <n v="5.8500000000000003E-2"/>
    <n v="7.2499999999999995E-2"/>
    <n v="12"/>
    <n v="14"/>
    <s v="Santiago"/>
    <s v="Vaughan"/>
    <s v="Ohio State University_x0009_"/>
    <n v="3"/>
    <x v="6"/>
    <n v="3.6"/>
  </r>
  <r>
    <n v="1898"/>
    <s v="M"/>
    <n v="0.56999999999999995"/>
    <n v="0.41499999999999998"/>
    <n v="0.13"/>
    <n v="0.88"/>
    <n v="0.42749999999999999"/>
    <n v="0.19550000000000001"/>
    <n v="0.23799999999999999"/>
    <n v="13"/>
    <n v="5"/>
    <s v="Haniya"/>
    <s v="Talley"/>
    <s v="Prince William Sound Science Center"/>
    <n v="4"/>
    <x v="8"/>
    <n v="6.1"/>
  </r>
  <r>
    <n v="3241"/>
    <s v="M"/>
    <n v="0.55500000000000005"/>
    <n v="0.435"/>
    <n v="0.13500000000000001"/>
    <n v="0.85799999999999998"/>
    <n v="0.377"/>
    <n v="0.1585"/>
    <n v="0.28999999999999998"/>
    <n v="15"/>
    <n v="9"/>
    <s v="Danica"/>
    <s v="Tyler"/>
    <s v="University of Florida_x0009_"/>
    <n v="2"/>
    <x v="9"/>
    <n v="18"/>
  </r>
  <r>
    <n v="681"/>
    <s v="I"/>
    <n v="0.37"/>
    <n v="0.27500000000000002"/>
    <n v="0.1"/>
    <n v="0.22950000000000001"/>
    <n v="8.8499999999999995E-2"/>
    <n v="4.65E-2"/>
    <n v="7.0000000000000007E-2"/>
    <n v="7"/>
    <n v="6"/>
    <s v="Martin"/>
    <s v="Gaines"/>
    <s v="San Diego State University"/>
    <n v="5"/>
    <x v="3"/>
    <n v="12.8"/>
  </r>
  <r>
    <n v="2608"/>
    <s v="F"/>
    <n v="0.625"/>
    <n v="0.49"/>
    <n v="0.16500000000000001"/>
    <n v="1.127"/>
    <n v="0.47699999999999998"/>
    <n v="0.23649999999999999"/>
    <n v="0.31850000000000001"/>
    <n v="9"/>
    <n v="3"/>
    <s v="Inaya"/>
    <s v="Bernard"/>
    <s v="Stanford University"/>
    <n v="3"/>
    <x v="6"/>
    <n v="3.6"/>
  </r>
  <r>
    <n v="1280"/>
    <s v="I"/>
    <n v="0.495"/>
    <n v="0.38"/>
    <n v="0.13"/>
    <n v="0.51249999999999996"/>
    <n v="0.2185"/>
    <n v="0.11600000000000001"/>
    <n v="0.16"/>
    <n v="7"/>
    <n v="7"/>
    <s v="Iona"/>
    <s v="Connolly"/>
    <s v="Florida Atlantic University"/>
    <n v="4"/>
    <x v="8"/>
    <n v="6.1"/>
  </r>
  <r>
    <n v="1643"/>
    <s v="M"/>
    <n v="0.57499999999999996"/>
    <n v="0.44"/>
    <n v="0.16"/>
    <n v="0.96150000000000002"/>
    <n v="0.48299999999999998"/>
    <n v="0.16600000000000001"/>
    <n v="0.27500000000000002"/>
    <n v="13"/>
    <n v="2"/>
    <s v="Tiegan"/>
    <s v="Davie"/>
    <s v="University of California, Davis"/>
    <n v="4"/>
    <x v="8"/>
    <n v="6.1"/>
  </r>
  <r>
    <n v="430"/>
    <s v="F"/>
    <n v="0.57499999999999996"/>
    <n v="0.45"/>
    <n v="0.17"/>
    <n v="1.0475000000000001"/>
    <n v="0.3775"/>
    <n v="0.17050000000000001"/>
    <n v="0.38500000000000001"/>
    <n v="18"/>
    <n v="3"/>
    <s v="Inaya"/>
    <s v="Bernard"/>
    <s v="Stanford University"/>
    <n v="6"/>
    <x v="5"/>
    <n v="14.1"/>
  </r>
  <r>
    <n v="1854"/>
    <s v="I"/>
    <n v="0.495"/>
    <n v="0.38"/>
    <n v="0.14499999999999999"/>
    <n v="0.5"/>
    <n v="0.20499999999999999"/>
    <n v="0.14799999999999999"/>
    <n v="0.15049999999999999"/>
    <n v="8"/>
    <n v="2"/>
    <s v="Tiegan"/>
    <s v="Davie"/>
    <s v="University of California, Davis"/>
    <n v="10"/>
    <x v="4"/>
    <n v="24.1"/>
  </r>
  <r>
    <n v="2445"/>
    <s v="M"/>
    <n v="0.5"/>
    <n v="0.35499999999999998"/>
    <n v="0.14000000000000001"/>
    <n v="0.52800000000000002"/>
    <n v="0.21249999999999999"/>
    <n v="0.14899999999999999"/>
    <n v="0.14000000000000001"/>
    <n v="9"/>
    <n v="13"/>
    <s v="Betty"/>
    <s v="Berg"/>
    <s v="University of Houston"/>
    <n v="8"/>
    <x v="2"/>
    <n v="12.3"/>
  </r>
  <r>
    <n v="4004"/>
    <s v="I"/>
    <n v="0.51"/>
    <n v="0.39"/>
    <n v="0.125"/>
    <n v="0.59699999999999998"/>
    <n v="0.29299999999999998"/>
    <n v="0.1265"/>
    <n v="0.1555"/>
    <n v="8"/>
    <n v="6"/>
    <s v="Martin"/>
    <s v="Gaines"/>
    <s v="San Diego State University"/>
    <n v="8"/>
    <x v="2"/>
    <n v="12.3"/>
  </r>
  <r>
    <n v="2112"/>
    <s v="I"/>
    <n v="0.45500000000000002"/>
    <n v="0.35499999999999998"/>
    <n v="0.08"/>
    <n v="0.45200000000000001"/>
    <n v="0.2165"/>
    <n v="9.9500000000000005E-2"/>
    <n v="0.125"/>
    <n v="9"/>
    <n v="10"/>
    <s v="Hazel"/>
    <s v="Villa"/>
    <s v="University of Minnesota"/>
    <n v="7"/>
    <x v="1"/>
    <n v="2.5"/>
  </r>
  <r>
    <n v="3601"/>
    <s v="I"/>
    <n v="0.17499999999999999"/>
    <n v="0.125"/>
    <n v="0.04"/>
    <n v="2.8000000000000001E-2"/>
    <n v="9.4999999999999998E-3"/>
    <n v="8.0000000000000002E-3"/>
    <n v="8.9999999999999993E-3"/>
    <n v="4"/>
    <n v="7"/>
    <s v="Iona"/>
    <s v="Connolly"/>
    <s v="Florida Atlantic University"/>
    <n v="2"/>
    <x v="9"/>
    <n v="18"/>
  </r>
  <r>
    <n v="3303"/>
    <s v="F"/>
    <n v="0.71"/>
    <n v="0.57499999999999996"/>
    <n v="0.17499999999999999"/>
    <n v="1.5549999999999999"/>
    <n v="0.64649999999999996"/>
    <n v="0.3705"/>
    <n v="0.52"/>
    <n v="15"/>
    <n v="2"/>
    <s v="Tiegan"/>
    <s v="Davie"/>
    <s v="University of California, Davis"/>
    <n v="4"/>
    <x v="8"/>
    <n v="6.1"/>
  </r>
  <r>
    <n v="4109"/>
    <s v="I"/>
    <n v="0.48"/>
    <n v="0.35"/>
    <n v="0.1"/>
    <n v="0.51900000000000002"/>
    <n v="0.23649999999999999"/>
    <n v="0.1275"/>
    <n v="0.126"/>
    <n v="7"/>
    <n v="15"/>
    <s v="Conan"/>
    <s v="Dalton"/>
    <s v="University of Houston"/>
    <n v="5"/>
    <x v="3"/>
    <n v="12.8"/>
  </r>
  <r>
    <n v="2353"/>
    <s v="M"/>
    <n v="0.7"/>
    <n v="0.53"/>
    <n v="0.19"/>
    <n v="1.3185"/>
    <n v="0.54800000000000004"/>
    <n v="0.23300000000000001"/>
    <n v="0.42"/>
    <n v="18"/>
    <n v="8"/>
    <s v="Kali"/>
    <s v="Metcalfe"/>
    <s v="Mote Marine Laboratory"/>
    <n v="10"/>
    <x v="4"/>
    <n v="24.1"/>
  </r>
  <r>
    <n v="1051"/>
    <s v="F"/>
    <n v="0.71499999999999997"/>
    <n v="0.52500000000000002"/>
    <n v="0.185"/>
    <n v="1.56"/>
    <n v="0.66549999999999998"/>
    <n v="0.38300000000000001"/>
    <n v="0.40500000000000003"/>
    <n v="11"/>
    <n v="8"/>
    <s v="Kali"/>
    <s v="Metcalfe"/>
    <s v="Mote Marine Laboratory"/>
    <n v="10"/>
    <x v="4"/>
    <n v="24.1"/>
  </r>
  <r>
    <n v="2032"/>
    <s v="F"/>
    <n v="0.6"/>
    <n v="0.45"/>
    <n v="0.14000000000000001"/>
    <n v="0.83699999999999997"/>
    <n v="0.37"/>
    <n v="0.17699999999999999"/>
    <n v="0.24249999999999999"/>
    <n v="10"/>
    <n v="12"/>
    <s v="Rebecca"/>
    <s v="Bennett"/>
    <s v="University of Houston"/>
    <n v="1"/>
    <x v="0"/>
    <n v="22.1"/>
  </r>
  <r>
    <n v="72"/>
    <s v="F"/>
    <n v="0.4"/>
    <n v="0.32"/>
    <n v="0.11"/>
    <n v="0.35299999999999998"/>
    <n v="0.14050000000000001"/>
    <n v="9.8500000000000004E-2"/>
    <n v="0.1"/>
    <n v="8"/>
    <n v="9"/>
    <s v="Danica"/>
    <s v="Tyler"/>
    <s v="University of Florida_x0009_"/>
    <n v="1"/>
    <x v="0"/>
    <n v="22.1"/>
  </r>
  <r>
    <n v="1263"/>
    <s v="I"/>
    <n v="0.45500000000000002"/>
    <n v="0.34499999999999997"/>
    <n v="0.105"/>
    <n v="0.40050000000000002"/>
    <n v="0.16400000000000001"/>
    <n v="7.5499999999999998E-2"/>
    <n v="0.126"/>
    <n v="8"/>
    <n v="11"/>
    <s v="Naima"/>
    <s v="Reyes"/>
    <s v="University of Houston"/>
    <n v="6"/>
    <x v="5"/>
    <n v="14.1"/>
  </r>
  <r>
    <n v="86"/>
    <s v="F"/>
    <n v="0.56999999999999995"/>
    <n v="0.46500000000000002"/>
    <n v="0.18"/>
    <n v="1.2949999999999999"/>
    <n v="0.33900000000000002"/>
    <n v="0.2225"/>
    <n v="0.44"/>
    <n v="12"/>
    <n v="11"/>
    <s v="Naima"/>
    <s v="Reyes"/>
    <s v="University of Houston"/>
    <n v="7"/>
    <x v="1"/>
    <n v="2.5"/>
  </r>
  <r>
    <n v="313"/>
    <s v="M"/>
    <n v="0.59499999999999997"/>
    <n v="0.45500000000000002"/>
    <n v="0.19500000000000001"/>
    <n v="1.3305"/>
    <n v="0.45950000000000002"/>
    <n v="0.32350000000000001"/>
    <n v="0.34499999999999997"/>
    <n v="19"/>
    <n v="15"/>
    <s v="Conan"/>
    <s v="Dalton"/>
    <s v="University of Houston"/>
    <n v="8"/>
    <x v="2"/>
    <n v="12.3"/>
  </r>
  <r>
    <n v="2117"/>
    <s v="I"/>
    <n v="0.31"/>
    <n v="0.22500000000000001"/>
    <n v="0.05"/>
    <n v="0.14449999999999999"/>
    <n v="6.7500000000000004E-2"/>
    <n v="3.85E-2"/>
    <n v="4.4999999999999998E-2"/>
    <n v="6"/>
    <n v="14"/>
    <s v="Santiago"/>
    <s v="Vaughan"/>
    <s v="Ohio State University_x0009_"/>
    <n v="9"/>
    <x v="7"/>
    <n v="1.9"/>
  </r>
  <r>
    <n v="3754"/>
    <s v="I"/>
    <n v="0.47499999999999998"/>
    <n v="0.36"/>
    <n v="0.11"/>
    <n v="0.45200000000000001"/>
    <n v="0.191"/>
    <n v="9.9000000000000005E-2"/>
    <n v="0.13"/>
    <n v="8"/>
    <n v="9"/>
    <s v="Danica"/>
    <s v="Tyler"/>
    <s v="University of Florida_x0009_"/>
    <n v="9"/>
    <x v="7"/>
    <n v="1.9"/>
  </r>
  <r>
    <n v="658"/>
    <s v="F"/>
    <n v="0.61499999999999999"/>
    <n v="0.51500000000000001"/>
    <n v="0.17"/>
    <n v="1.1399999999999999"/>
    <n v="0.43049999999999999"/>
    <n v="0.22450000000000001"/>
    <n v="0.42"/>
    <n v="16"/>
    <n v="9"/>
    <s v="Danica"/>
    <s v="Tyler"/>
    <s v="University of Florida_x0009_"/>
    <n v="1"/>
    <x v="0"/>
    <n v="22.1"/>
  </r>
  <r>
    <n v="3607"/>
    <s v="F"/>
    <n v="0.51"/>
    <n v="0.375"/>
    <n v="0.11"/>
    <n v="0.58050000000000002"/>
    <n v="0.28649999999999998"/>
    <n v="0.11799999999999999"/>
    <n v="0.14799999999999999"/>
    <n v="7"/>
    <n v="9"/>
    <s v="Danica"/>
    <s v="Tyler"/>
    <s v="University of Florida_x0009_"/>
    <n v="8"/>
    <x v="2"/>
    <n v="12.3"/>
  </r>
  <r>
    <n v="891"/>
    <s v="F"/>
    <n v="0.69499999999999995"/>
    <n v="0.56000000000000005"/>
    <n v="0.22"/>
    <n v="1.8340000000000001"/>
    <n v="0.84550000000000003"/>
    <n v="0.42199999999999999"/>
    <n v="0.45500000000000002"/>
    <n v="11"/>
    <n v="10"/>
    <s v="Hazel"/>
    <s v="Villa"/>
    <s v="University of Minnesota"/>
    <n v="7"/>
    <x v="1"/>
    <n v="2.5"/>
  </r>
  <r>
    <n v="3857"/>
    <s v="I"/>
    <n v="0.33500000000000002"/>
    <n v="0.255"/>
    <n v="8.5000000000000006E-2"/>
    <n v="0.17849999999999999"/>
    <n v="7.0999999999999994E-2"/>
    <n v="4.0500000000000001E-2"/>
    <n v="5.5E-2"/>
    <n v="9"/>
    <n v="6"/>
    <s v="Martin"/>
    <s v="Gaines"/>
    <s v="San Diego State University"/>
    <n v="9"/>
    <x v="7"/>
    <n v="1.9"/>
  </r>
  <r>
    <n v="3585"/>
    <s v="M"/>
    <n v="0.625"/>
    <n v="0.49"/>
    <n v="0.16500000000000001"/>
    <n v="1.1835"/>
    <n v="0.51700000000000002"/>
    <n v="0.23749999999999999"/>
    <n v="0.39"/>
    <n v="11"/>
    <n v="14"/>
    <s v="Santiago"/>
    <s v="Vaughan"/>
    <s v="Ohio State University_x0009_"/>
    <n v="1"/>
    <x v="0"/>
    <n v="22.1"/>
  </r>
  <r>
    <n v="1543"/>
    <s v="I"/>
    <n v="0.36"/>
    <n v="0.26500000000000001"/>
    <n v="7.4999999999999997E-2"/>
    <n v="0.1845"/>
    <n v="8.3000000000000004E-2"/>
    <n v="3.6499999999999998E-2"/>
    <n v="5.5E-2"/>
    <n v="7"/>
    <n v="3"/>
    <s v="Inaya"/>
    <s v="Bernard"/>
    <s v="Stanford University"/>
    <n v="7"/>
    <x v="1"/>
    <n v="2.5"/>
  </r>
  <r>
    <n v="2829"/>
    <s v="M"/>
    <n v="0.52"/>
    <n v="0.4"/>
    <n v="0.105"/>
    <n v="0.872"/>
    <n v="0.45150000000000001"/>
    <n v="0.1615"/>
    <n v="0.19850000000000001"/>
    <n v="9"/>
    <n v="6"/>
    <s v="Martin"/>
    <s v="Gaines"/>
    <s v="San Diego State University"/>
    <n v="10"/>
    <x v="4"/>
    <n v="24.1"/>
  </r>
  <r>
    <n v="1895"/>
    <s v="M"/>
    <n v="0.56999999999999995"/>
    <n v="0.46"/>
    <n v="0.155"/>
    <n v="1.0004999999999999"/>
    <n v="0.45400000000000001"/>
    <n v="0.20499999999999999"/>
    <n v="0.26500000000000001"/>
    <n v="11"/>
    <n v="11"/>
    <s v="Naima"/>
    <s v="Reyes"/>
    <s v="University of Houston"/>
    <n v="5"/>
    <x v="3"/>
    <n v="12.8"/>
  </r>
  <r>
    <n v="2438"/>
    <s v="I"/>
    <n v="0.33500000000000002"/>
    <n v="0.24"/>
    <n v="9.5000000000000001E-2"/>
    <n v="0.17"/>
    <n v="6.2E-2"/>
    <n v="3.9E-2"/>
    <n v="5.5E-2"/>
    <n v="9"/>
    <n v="9"/>
    <s v="Danica"/>
    <s v="Tyler"/>
    <s v="University of Florida_x0009_"/>
    <n v="5"/>
    <x v="3"/>
    <n v="12.8"/>
  </r>
  <r>
    <n v="1929"/>
    <s v="F"/>
    <n v="0.61499999999999999"/>
    <n v="0.495"/>
    <n v="0.16"/>
    <n v="1.2549999999999999"/>
    <n v="0.58150000000000002"/>
    <n v="0.31950000000000001"/>
    <n v="0.32250000000000001"/>
    <n v="12"/>
    <n v="10"/>
    <s v="Hazel"/>
    <s v="Villa"/>
    <s v="University of Minnesota"/>
    <n v="2"/>
    <x v="9"/>
    <n v="18"/>
  </r>
  <r>
    <n v="1058"/>
    <s v="I"/>
    <n v="0.22500000000000001"/>
    <n v="0.16500000000000001"/>
    <n v="5.5E-2"/>
    <n v="5.8999999999999997E-2"/>
    <n v="2.7E-2"/>
    <n v="1.2500000000000001E-2"/>
    <n v="1.4999999999999999E-2"/>
    <n v="4"/>
    <n v="14"/>
    <s v="Santiago"/>
    <s v="Vaughan"/>
    <s v="Ohio State University_x0009_"/>
    <n v="4"/>
    <x v="8"/>
    <n v="6.1"/>
  </r>
  <r>
    <n v="2674"/>
    <s v="M"/>
    <n v="0.59499999999999997"/>
    <n v="0.47"/>
    <n v="0.16500000000000001"/>
    <n v="1.1080000000000001"/>
    <n v="0.49149999999999999"/>
    <n v="0.23250000000000001"/>
    <n v="0.33450000000000002"/>
    <n v="9"/>
    <n v="4"/>
    <s v="Nate"/>
    <s v="Craig"/>
    <s v="NOAA Fisheries"/>
    <n v="3"/>
    <x v="6"/>
    <n v="3.6"/>
  </r>
  <r>
    <n v="1528"/>
    <s v="M"/>
    <n v="0.72"/>
    <n v="0.56499999999999995"/>
    <n v="0.2"/>
    <n v="2.1055000000000001"/>
    <n v="1.0169999999999999"/>
    <n v="0.36299999999999999"/>
    <n v="0.49399999999999999"/>
    <n v="12"/>
    <n v="6"/>
    <s v="Martin"/>
    <s v="Gaines"/>
    <s v="San Diego State University"/>
    <n v="8"/>
    <x v="2"/>
    <n v="12.3"/>
  </r>
  <r>
    <n v="420"/>
    <s v="M"/>
    <n v="0.54500000000000004"/>
    <n v="0.41"/>
    <n v="0.14000000000000001"/>
    <n v="0.625"/>
    <n v="0.223"/>
    <n v="0.16"/>
    <n v="0.23499999999999999"/>
    <n v="13"/>
    <n v="3"/>
    <s v="Inaya"/>
    <s v="Bernard"/>
    <s v="Stanford University"/>
    <n v="2"/>
    <x v="9"/>
    <n v="18"/>
  </r>
  <r>
    <n v="3635"/>
    <s v="I"/>
    <n v="0.36"/>
    <n v="0.26500000000000001"/>
    <n v="8.5000000000000006E-2"/>
    <n v="0.1895"/>
    <n v="7.2499999999999995E-2"/>
    <n v="5.1499999999999997E-2"/>
    <n v="5.5E-2"/>
    <n v="6"/>
    <n v="14"/>
    <s v="Santiago"/>
    <s v="Vaughan"/>
    <s v="Ohio State University_x0009_"/>
    <n v="3"/>
    <x v="6"/>
    <n v="3.6"/>
  </r>
  <r>
    <n v="2505"/>
    <s v="I"/>
    <n v="0.31"/>
    <n v="0.24"/>
    <n v="0.105"/>
    <n v="0.28849999999999998"/>
    <n v="0.11799999999999999"/>
    <n v="6.5000000000000002E-2"/>
    <n v="8.3000000000000004E-2"/>
    <n v="6"/>
    <n v="7"/>
    <s v="Iona"/>
    <s v="Connolly"/>
    <s v="Florida Atlantic University"/>
    <n v="9"/>
    <x v="7"/>
    <n v="1.9"/>
  </r>
  <r>
    <n v="2111"/>
    <s v="I"/>
    <n v="0.32500000000000001"/>
    <n v="0.25"/>
    <n v="5.5E-2"/>
    <n v="0.16600000000000001"/>
    <n v="7.5999999999999998E-2"/>
    <n v="5.0999999999999997E-2"/>
    <n v="4.4999999999999998E-2"/>
    <n v="5"/>
    <n v="13"/>
    <s v="Betty"/>
    <s v="Berg"/>
    <s v="University of Houston"/>
    <n v="2"/>
    <x v="9"/>
    <n v="18"/>
  </r>
  <r>
    <n v="178"/>
    <s v="I"/>
    <n v="0.315"/>
    <n v="0.245"/>
    <n v="8.5000000000000006E-2"/>
    <n v="0.14349999999999999"/>
    <n v="5.2999999999999999E-2"/>
    <n v="4.7500000000000001E-2"/>
    <n v="0.05"/>
    <n v="8"/>
    <n v="5"/>
    <s v="Haniya"/>
    <s v="Talley"/>
    <s v="Prince William Sound Science Center"/>
    <n v="10"/>
    <x v="4"/>
    <n v="24.1"/>
  </r>
  <r>
    <n v="468"/>
    <s v="M"/>
    <n v="0.65500000000000003"/>
    <n v="0.53"/>
    <n v="0.19500000000000001"/>
    <n v="1.3879999999999999"/>
    <n v="0.56699999999999995"/>
    <n v="0.27350000000000002"/>
    <n v="0.41"/>
    <n v="13"/>
    <n v="15"/>
    <s v="Conan"/>
    <s v="Dalton"/>
    <s v="University of Houston"/>
    <n v="9"/>
    <x v="7"/>
    <n v="1.9"/>
  </r>
  <r>
    <n v="4094"/>
    <s v="M"/>
    <n v="0.63"/>
    <n v="0.48499999999999999"/>
    <n v="0.18"/>
    <n v="1.2435"/>
    <n v="0.51749999999999996"/>
    <n v="0.308"/>
    <n v="0.37"/>
    <n v="11"/>
    <n v="8"/>
    <s v="Kali"/>
    <s v="Metcalfe"/>
    <s v="Mote Marine Laboratory"/>
    <n v="10"/>
    <x v="4"/>
    <n v="24.1"/>
  </r>
  <r>
    <n v="977"/>
    <s v="M"/>
    <n v="0.53"/>
    <n v="0.40500000000000003"/>
    <n v="0.125"/>
    <n v="0.65149999999999997"/>
    <n v="0.27150000000000002"/>
    <n v="0.1605"/>
    <n v="0.186"/>
    <n v="7"/>
    <n v="10"/>
    <s v="Hazel"/>
    <s v="Villa"/>
    <s v="University of Minnesota"/>
    <n v="10"/>
    <x v="4"/>
    <n v="24.1"/>
  </r>
  <r>
    <n v="3671"/>
    <s v="M"/>
    <n v="0.59"/>
    <n v="0.46500000000000002"/>
    <n v="0.13500000000000001"/>
    <n v="0.98950000000000005"/>
    <n v="0.42349999999999999"/>
    <n v="0.19900000000000001"/>
    <n v="0.28000000000000003"/>
    <n v="8"/>
    <n v="8"/>
    <s v="Kali"/>
    <s v="Metcalfe"/>
    <s v="Mote Marine Laboratory"/>
    <n v="4"/>
    <x v="8"/>
    <n v="6.1"/>
  </r>
  <r>
    <n v="2475"/>
    <s v="M"/>
    <n v="0.60499999999999998"/>
    <n v="0.49"/>
    <n v="0.14499999999999999"/>
    <n v="1.3"/>
    <n v="0.51700000000000002"/>
    <n v="0.32850000000000001"/>
    <n v="0.31"/>
    <n v="14"/>
    <n v="5"/>
    <s v="Haniya"/>
    <s v="Talley"/>
    <s v="Prince William Sound Science Center"/>
    <n v="3"/>
    <x v="6"/>
    <n v="3.6"/>
  </r>
  <r>
    <n v="28"/>
    <s v="M"/>
    <n v="0.59"/>
    <n v="0.44500000000000001"/>
    <n v="0.14000000000000001"/>
    <n v="0.93100000000000005"/>
    <n v="0.35599999999999998"/>
    <n v="0.23400000000000001"/>
    <n v="0.28000000000000003"/>
    <n v="12"/>
    <n v="14"/>
    <s v="Santiago"/>
    <s v="Vaughan"/>
    <s v="Ohio State University_x0009_"/>
    <n v="3"/>
    <x v="6"/>
    <n v="3.6"/>
  </r>
  <r>
    <n v="2832"/>
    <s v="M"/>
    <n v="0.53500000000000003"/>
    <n v="0.40500000000000003"/>
    <n v="0.14000000000000001"/>
    <n v="0.81799999999999995"/>
    <n v="0.40200000000000002"/>
    <n v="0.17150000000000001"/>
    <n v="0.189"/>
    <n v="7"/>
    <n v="5"/>
    <s v="Haniya"/>
    <s v="Talley"/>
    <s v="Prince William Sound Science Center"/>
    <n v="8"/>
    <x v="2"/>
    <n v="12.3"/>
  </r>
  <r>
    <n v="1288"/>
    <s v="I"/>
    <n v="0.505"/>
    <n v="0.40500000000000003"/>
    <n v="0.13"/>
    <n v="0.60150000000000003"/>
    <n v="0.30149999999999999"/>
    <n v="0.11"/>
    <n v="0.18"/>
    <n v="8"/>
    <n v="4"/>
    <s v="Nate"/>
    <s v="Craig"/>
    <s v="NOAA Fisheries"/>
    <n v="5"/>
    <x v="3"/>
    <n v="12.8"/>
  </r>
  <r>
    <n v="857"/>
    <s v="M"/>
    <n v="0.59"/>
    <n v="0.47499999999999998"/>
    <n v="0.16500000000000001"/>
    <n v="1.077"/>
    <n v="0.45450000000000002"/>
    <n v="0.24399999999999999"/>
    <n v="0.3095"/>
    <n v="9"/>
    <n v="1"/>
    <s v="Jan"/>
    <s v="Odom"/>
    <s v="University of Houston"/>
    <n v="5"/>
    <x v="3"/>
    <n v="12.8"/>
  </r>
  <r>
    <n v="2920"/>
    <s v="F"/>
    <n v="0.6"/>
    <n v="0.48"/>
    <n v="0.17"/>
    <n v="1.056"/>
    <n v="0.45750000000000002"/>
    <n v="0.24349999999999999"/>
    <n v="0.3135"/>
    <n v="10"/>
    <n v="12"/>
    <s v="Rebecca"/>
    <s v="Bennett"/>
    <s v="University of Houston"/>
    <n v="10"/>
    <x v="4"/>
    <n v="24.1"/>
  </r>
  <r>
    <n v="2224"/>
    <s v="F"/>
    <n v="0.55500000000000005"/>
    <n v="0.45500000000000002"/>
    <n v="0.18"/>
    <n v="0.95799999999999996"/>
    <n v="0.29599999999999999"/>
    <n v="0.19500000000000001"/>
    <n v="0.39"/>
    <n v="14"/>
    <n v="8"/>
    <s v="Kali"/>
    <s v="Metcalfe"/>
    <s v="Mote Marine Laboratory"/>
    <n v="7"/>
    <x v="1"/>
    <n v="2.5"/>
  </r>
  <r>
    <n v="1233"/>
    <s v="I"/>
    <n v="0.37"/>
    <n v="0.28999999999999998"/>
    <n v="0.09"/>
    <n v="0.2445"/>
    <n v="8.8999999999999996E-2"/>
    <n v="6.5500000000000003E-2"/>
    <n v="7.4999999999999997E-2"/>
    <n v="7"/>
    <n v="6"/>
    <s v="Martin"/>
    <s v="Gaines"/>
    <s v="San Diego State University"/>
    <n v="7"/>
    <x v="1"/>
    <n v="2.5"/>
  </r>
  <r>
    <n v="2892"/>
    <s v="I"/>
    <n v="0.53"/>
    <n v="0.38"/>
    <n v="0.125"/>
    <n v="0.61599999999999999"/>
    <n v="0.29199999999999998"/>
    <n v="0.113"/>
    <n v="0.185"/>
    <n v="8"/>
    <n v="5"/>
    <s v="Haniya"/>
    <s v="Talley"/>
    <s v="Prince William Sound Science Center"/>
    <n v="9"/>
    <x v="7"/>
    <n v="1.9"/>
  </r>
  <r>
    <n v="2416"/>
    <s v="M"/>
    <n v="0.4"/>
    <n v="0.315"/>
    <n v="0.105"/>
    <n v="0.28699999999999998"/>
    <n v="0.1135"/>
    <n v="3.6999999999999998E-2"/>
    <n v="0.113"/>
    <n v="10"/>
    <n v="12"/>
    <s v="Rebecca"/>
    <s v="Bennett"/>
    <s v="University of Houston"/>
    <n v="6"/>
    <x v="5"/>
    <n v="14.1"/>
  </r>
  <r>
    <n v="3714"/>
    <s v="M"/>
    <n v="0.71"/>
    <n v="0.55500000000000005"/>
    <n v="0.17499999999999999"/>
    <n v="2.14"/>
    <n v="1.2455000000000001"/>
    <n v="0.3725"/>
    <n v="0.434"/>
    <n v="11"/>
    <n v="3"/>
    <s v="Inaya"/>
    <s v="Bernard"/>
    <s v="Stanford University"/>
    <n v="1"/>
    <x v="0"/>
    <n v="22.1"/>
  </r>
  <r>
    <n v="1305"/>
    <s v="M"/>
    <n v="0.53500000000000003"/>
    <n v="0.435"/>
    <n v="0.15"/>
    <n v="0.71699999999999997"/>
    <n v="0.34749999999999998"/>
    <n v="0.14449999999999999"/>
    <n v="0.19400000000000001"/>
    <n v="9"/>
    <n v="12"/>
    <s v="Rebecca"/>
    <s v="Bennett"/>
    <s v="University of Houston"/>
    <n v="9"/>
    <x v="7"/>
    <n v="1.9"/>
  </r>
  <r>
    <n v="2359"/>
    <s v="F"/>
    <n v="0.61"/>
    <n v="0.48499999999999999"/>
    <n v="0.21"/>
    <n v="1.3445"/>
    <n v="0.53500000000000003"/>
    <n v="0.2205"/>
    <n v="0.51500000000000001"/>
    <n v="20"/>
    <n v="8"/>
    <s v="Kali"/>
    <s v="Metcalfe"/>
    <s v="Mote Marine Laboratory"/>
    <n v="1"/>
    <x v="0"/>
    <n v="22.1"/>
  </r>
  <r>
    <n v="1606"/>
    <s v="I"/>
    <n v="0.54"/>
    <n v="0.42"/>
    <n v="0.14000000000000001"/>
    <n v="0.62749999999999995"/>
    <n v="0.2505"/>
    <n v="0.11749999999999999"/>
    <n v="0.23499999999999999"/>
    <n v="9"/>
    <n v="5"/>
    <s v="Haniya"/>
    <s v="Talley"/>
    <s v="Prince William Sound Science Center"/>
    <n v="7"/>
    <x v="1"/>
    <n v="2.5"/>
  </r>
  <r>
    <n v="3334"/>
    <s v="I"/>
    <n v="0.45"/>
    <n v="0.36"/>
    <n v="0.125"/>
    <n v="0.45"/>
    <n v="0.191"/>
    <n v="8.6499999999999994E-2"/>
    <n v="0.14499999999999999"/>
    <n v="12"/>
    <n v="13"/>
    <s v="Betty"/>
    <s v="Berg"/>
    <s v="University of Houston"/>
    <n v="6"/>
    <x v="5"/>
    <n v="14.1"/>
  </r>
  <r>
    <n v="1218"/>
    <s v="I"/>
    <n v="0.315"/>
    <n v="0.23"/>
    <n v="0.08"/>
    <n v="0.13750000000000001"/>
    <n v="5.45E-2"/>
    <n v="3.1E-2"/>
    <n v="4.4499999999999998E-2"/>
    <n v="5"/>
    <n v="13"/>
    <s v="Betty"/>
    <s v="Berg"/>
    <s v="University of Houston"/>
    <n v="10"/>
    <x v="4"/>
    <n v="24.1"/>
  </r>
  <r>
    <n v="1245"/>
    <s v="I"/>
    <n v="0.38500000000000001"/>
    <n v="0.3"/>
    <n v="9.5000000000000001E-2"/>
    <n v="0.30199999999999999"/>
    <n v="0.152"/>
    <n v="6.1499999999999999E-2"/>
    <n v="7.3499999999999996E-2"/>
    <n v="7"/>
    <n v="13"/>
    <s v="Betty"/>
    <s v="Berg"/>
    <s v="University of Houston"/>
    <n v="7"/>
    <x v="1"/>
    <n v="2.5"/>
  </r>
  <r>
    <n v="3327"/>
    <s v="I"/>
    <n v="0.55000000000000004"/>
    <n v="0.41499999999999998"/>
    <n v="0.13500000000000001"/>
    <n v="0.8095"/>
    <n v="0.29849999999999999"/>
    <n v="0.20150000000000001"/>
    <n v="0.28000000000000003"/>
    <n v="12"/>
    <n v="9"/>
    <s v="Danica"/>
    <s v="Tyler"/>
    <s v="University of Florida_x0009_"/>
    <n v="5"/>
    <x v="3"/>
    <n v="12.8"/>
  </r>
  <r>
    <n v="2907"/>
    <s v="M"/>
    <n v="0.57999999999999996"/>
    <n v="0.46500000000000002"/>
    <n v="0.15"/>
    <n v="0.90649999999999997"/>
    <n v="0.371"/>
    <n v="0.19650000000000001"/>
    <n v="0.28999999999999998"/>
    <n v="8"/>
    <n v="1"/>
    <s v="Jan"/>
    <s v="Odom"/>
    <s v="University of Houston"/>
    <n v="7"/>
    <x v="1"/>
    <n v="2.5"/>
  </r>
  <r>
    <n v="1201"/>
    <s v="F"/>
    <n v="0.72"/>
    <n v="0.55000000000000004"/>
    <n v="0.2"/>
    <n v="1.9964999999999999"/>
    <n v="0.90349999999999997"/>
    <n v="0.46899999999999997"/>
    <n v="0.52149999999999996"/>
    <n v="10"/>
    <n v="10"/>
    <s v="Hazel"/>
    <s v="Villa"/>
    <s v="University of Minnesota"/>
    <n v="5"/>
    <x v="3"/>
    <n v="12.8"/>
  </r>
  <r>
    <n v="1440"/>
    <s v="I"/>
    <n v="0.40500000000000003"/>
    <n v="0.31"/>
    <n v="9.5000000000000001E-2"/>
    <n v="0.34250000000000003"/>
    <n v="0.17849999999999999"/>
    <n v="6.4000000000000001E-2"/>
    <n v="8.5500000000000007E-2"/>
    <n v="8"/>
    <n v="1"/>
    <s v="Jan"/>
    <s v="Odom"/>
    <s v="University of Houston"/>
    <n v="4"/>
    <x v="8"/>
    <n v="6.1"/>
  </r>
  <r>
    <n v="390"/>
    <s v="I"/>
    <n v="0.46500000000000002"/>
    <n v="0.375"/>
    <n v="0.12"/>
    <n v="0.47099999999999997"/>
    <n v="0.222"/>
    <n v="0.11899999999999999"/>
    <n v="0.14000000000000001"/>
    <n v="9"/>
    <n v="11"/>
    <s v="Naima"/>
    <s v="Reyes"/>
    <s v="University of Houston"/>
    <n v="6"/>
    <x v="5"/>
    <n v="14.1"/>
  </r>
  <r>
    <n v="2928"/>
    <s v="F"/>
    <n v="0.61"/>
    <n v="0.47"/>
    <n v="0.19500000000000001"/>
    <n v="1.2735000000000001"/>
    <n v="0.46899999999999997"/>
    <n v="0.33150000000000002"/>
    <n v="0.39800000000000002"/>
    <n v="12"/>
    <n v="14"/>
    <s v="Santiago"/>
    <s v="Vaughan"/>
    <s v="Ohio State University_x0009_"/>
    <n v="6"/>
    <x v="5"/>
    <n v="14.1"/>
  </r>
  <r>
    <n v="2085"/>
    <s v="F"/>
    <n v="0.69"/>
    <n v="0.54"/>
    <n v="0.19500000000000001"/>
    <n v="1.2524999999999999"/>
    <n v="0.73"/>
    <n v="0.39750000000000002"/>
    <n v="0.46200000000000002"/>
    <n v="12"/>
    <n v="3"/>
    <s v="Inaya"/>
    <s v="Bernard"/>
    <s v="Stanford University"/>
    <n v="6"/>
    <x v="5"/>
    <n v="14.1"/>
  </r>
  <r>
    <n v="2992"/>
    <s v="M"/>
    <n v="0.59499999999999997"/>
    <n v="0.48499999999999999"/>
    <n v="0.15"/>
    <n v="1.0834999999999999"/>
    <n v="0.53049999999999997"/>
    <n v="0.23100000000000001"/>
    <n v="0.27600000000000002"/>
    <n v="8"/>
    <n v="8"/>
    <s v="Kali"/>
    <s v="Metcalfe"/>
    <s v="Mote Marine Laboratory"/>
    <n v="5"/>
    <x v="3"/>
    <n v="12.8"/>
  </r>
  <r>
    <n v="953"/>
    <s v="M"/>
    <n v="0.48"/>
    <n v="0.36499999999999999"/>
    <n v="0.12"/>
    <n v="0.60150000000000003"/>
    <n v="0.312"/>
    <n v="0.11700000000000001"/>
    <n v="0.14000000000000001"/>
    <n v="7"/>
    <n v="6"/>
    <s v="Martin"/>
    <s v="Gaines"/>
    <s v="San Diego State University"/>
    <n v="4"/>
    <x v="8"/>
    <n v="6.1"/>
  </r>
  <r>
    <n v="184"/>
    <s v="F"/>
    <n v="0.62"/>
    <n v="0.47499999999999998"/>
    <n v="0.17499999999999999"/>
    <n v="1.0165"/>
    <n v="0.4355"/>
    <n v="0.214"/>
    <n v="0.32500000000000001"/>
    <n v="10"/>
    <n v="3"/>
    <s v="Inaya"/>
    <s v="Bernard"/>
    <s v="Stanford University"/>
    <n v="4"/>
    <x v="8"/>
    <n v="6.1"/>
  </r>
  <r>
    <n v="3032"/>
    <s v="I"/>
    <n v="0.52500000000000002"/>
    <n v="0.4"/>
    <n v="0.11"/>
    <n v="0.62749999999999995"/>
    <n v="0.30149999999999999"/>
    <n v="0.126"/>
    <n v="0.18"/>
    <n v="8"/>
    <n v="3"/>
    <s v="Inaya"/>
    <s v="Bernard"/>
    <s v="Stanford University"/>
    <n v="3"/>
    <x v="6"/>
    <n v="3.6"/>
  </r>
  <r>
    <n v="1439"/>
    <s v="I"/>
    <n v="0.4"/>
    <n v="0.3"/>
    <n v="0.09"/>
    <n v="0.28149999999999997"/>
    <n v="0.11849999999999999"/>
    <n v="6.0999999999999999E-2"/>
    <n v="0.08"/>
    <n v="7"/>
    <n v="4"/>
    <s v="Nate"/>
    <s v="Craig"/>
    <s v="NOAA Fisheries"/>
    <n v="7"/>
    <x v="1"/>
    <n v="2.5"/>
  </r>
  <r>
    <n v="3029"/>
    <s v="I"/>
    <n v="0.51500000000000001"/>
    <n v="0.38500000000000001"/>
    <n v="0.125"/>
    <n v="0.57199999999999995"/>
    <n v="0.23699999999999999"/>
    <n v="0.14349999999999999"/>
    <n v="0.16500000000000001"/>
    <n v="7"/>
    <n v="6"/>
    <s v="Martin"/>
    <s v="Gaines"/>
    <s v="San Diego State University"/>
    <n v="5"/>
    <x v="3"/>
    <n v="12.8"/>
  </r>
  <r>
    <n v="1069"/>
    <s v="I"/>
    <n v="0.37"/>
    <n v="0.28000000000000003"/>
    <n v="0.1"/>
    <n v="0.221"/>
    <n v="0.11650000000000001"/>
    <n v="2.6499999999999999E-2"/>
    <n v="6.3500000000000001E-2"/>
    <n v="6"/>
    <n v="7"/>
    <s v="Iona"/>
    <s v="Connolly"/>
    <s v="Florida Atlantic University"/>
    <n v="5"/>
    <x v="3"/>
    <n v="12.8"/>
  </r>
  <r>
    <n v="1492"/>
    <s v="F"/>
    <n v="0.60499999999999998"/>
    <n v="0.51500000000000001"/>
    <n v="0.17"/>
    <n v="1.2889999999999999"/>
    <n v="0.6"/>
    <n v="0.29449999999999998"/>
    <n v="0.33150000000000002"/>
    <n v="9"/>
    <n v="5"/>
    <s v="Haniya"/>
    <s v="Talley"/>
    <s v="Prince William Sound Science Center"/>
    <n v="9"/>
    <x v="7"/>
    <n v="1.9"/>
  </r>
  <r>
    <n v="552"/>
    <s v="I"/>
    <n v="0.61499999999999999"/>
    <n v="0.49"/>
    <n v="0.155"/>
    <n v="0.98850000000000005"/>
    <n v="0.41449999999999998"/>
    <n v="0.19500000000000001"/>
    <n v="0.34499999999999997"/>
    <n v="13"/>
    <n v="12"/>
    <s v="Rebecca"/>
    <s v="Bennett"/>
    <s v="University of Houston"/>
    <n v="3"/>
    <x v="6"/>
    <n v="3.6"/>
  </r>
  <r>
    <n v="3041"/>
    <s v="F"/>
    <n v="0.56999999999999995"/>
    <n v="0.47"/>
    <n v="0.14000000000000001"/>
    <n v="0.871"/>
    <n v="0.38500000000000001"/>
    <n v="0.21099999999999999"/>
    <n v="0.23150000000000001"/>
    <n v="10"/>
    <n v="8"/>
    <s v="Kali"/>
    <s v="Metcalfe"/>
    <s v="Mote Marine Laboratory"/>
    <n v="8"/>
    <x v="2"/>
    <n v="12.3"/>
  </r>
  <r>
    <n v="2535"/>
    <s v="M"/>
    <n v="0.64"/>
    <n v="0.58499999999999996"/>
    <n v="0.19500000000000001"/>
    <n v="1.647"/>
    <n v="0.72250000000000003"/>
    <n v="0.33100000000000002"/>
    <n v="0.47099999999999997"/>
    <n v="12"/>
    <n v="2"/>
    <s v="Tiegan"/>
    <s v="Davie"/>
    <s v="University of California, Davis"/>
    <n v="3"/>
    <x v="6"/>
    <n v="3.6"/>
  </r>
  <r>
    <n v="115"/>
    <s v="F"/>
    <n v="0.54500000000000004"/>
    <n v="0.41"/>
    <n v="0.125"/>
    <n v="0.69350000000000001"/>
    <n v="0.29749999999999999"/>
    <n v="0.14599999999999999"/>
    <n v="0.21"/>
    <n v="11"/>
    <n v="8"/>
    <s v="Kali"/>
    <s v="Metcalfe"/>
    <s v="Mote Marine Laboratory"/>
    <n v="9"/>
    <x v="7"/>
    <n v="1.9"/>
  </r>
  <r>
    <n v="855"/>
    <s v="M"/>
    <n v="0.56999999999999995"/>
    <n v="0.435"/>
    <n v="0.13"/>
    <n v="0.75349999999999995"/>
    <n v="0.34899999999999998"/>
    <n v="0.17549999999999999"/>
    <n v="0.19400000000000001"/>
    <n v="10"/>
    <n v="6"/>
    <s v="Martin"/>
    <s v="Gaines"/>
    <s v="San Diego State University"/>
    <n v="9"/>
    <x v="7"/>
    <n v="1.9"/>
  </r>
  <r>
    <n v="4076"/>
    <s v="M"/>
    <n v="0.54500000000000004"/>
    <n v="0.45"/>
    <n v="0.15"/>
    <n v="0.78049999999999997"/>
    <n v="0.3795"/>
    <n v="0.16250000000000001"/>
    <n v="0.216"/>
    <n v="8"/>
    <n v="9"/>
    <s v="Danica"/>
    <s v="Tyler"/>
    <s v="University of Florida_x0009_"/>
    <n v="7"/>
    <x v="1"/>
    <n v="2.5"/>
  </r>
  <r>
    <n v="957"/>
    <s v="M"/>
    <n v="0.495"/>
    <n v="0.4"/>
    <n v="0.13500000000000001"/>
    <n v="0.61"/>
    <n v="0.27200000000000002"/>
    <n v="0.14349999999999999"/>
    <n v="0.14399999999999999"/>
    <n v="7"/>
    <n v="11"/>
    <s v="Naima"/>
    <s v="Reyes"/>
    <s v="University of Houston"/>
    <n v="1"/>
    <x v="0"/>
    <n v="22.1"/>
  </r>
  <r>
    <n v="4000"/>
    <s v="I"/>
    <n v="0.41499999999999998"/>
    <n v="0.31"/>
    <n v="9.5000000000000001E-2"/>
    <n v="0.34"/>
    <n v="0.18099999999999999"/>
    <n v="5.7000000000000002E-2"/>
    <n v="8.3000000000000004E-2"/>
    <n v="6"/>
    <n v="11"/>
    <s v="Naima"/>
    <s v="Reyes"/>
    <s v="University of Houston"/>
    <n v="1"/>
    <x v="0"/>
    <n v="22.1"/>
  </r>
  <r>
    <n v="1849"/>
    <s v="I"/>
    <n v="0.47499999999999998"/>
    <n v="0.34"/>
    <n v="0.105"/>
    <n v="0.45350000000000001"/>
    <n v="0.20300000000000001"/>
    <n v="0.08"/>
    <n v="0.14649999999999999"/>
    <n v="9"/>
    <n v="15"/>
    <s v="Conan"/>
    <s v="Dalton"/>
    <s v="University of Houston"/>
    <n v="4"/>
    <x v="8"/>
    <n v="6.1"/>
  </r>
  <r>
    <n v="3698"/>
    <s v="M"/>
    <n v="0.65"/>
    <n v="0.51"/>
    <n v="0.17499999999999999"/>
    <n v="1.155"/>
    <n v="0.4955"/>
    <n v="0.20250000000000001"/>
    <n v="0.38500000000000001"/>
    <n v="12"/>
    <n v="9"/>
    <s v="Danica"/>
    <s v="Tyler"/>
    <s v="University of Florida_x0009_"/>
    <n v="2"/>
    <x v="9"/>
    <n v="18"/>
  </r>
  <r>
    <n v="3844"/>
    <s v="M"/>
    <n v="0.57499999999999996"/>
    <n v="0.45"/>
    <n v="0.16"/>
    <n v="0.95499999999999996"/>
    <n v="0.44"/>
    <n v="0.16850000000000001"/>
    <n v="0.27"/>
    <n v="16"/>
    <n v="3"/>
    <s v="Inaya"/>
    <s v="Bernard"/>
    <s v="Stanford University"/>
    <n v="3"/>
    <x v="6"/>
    <n v="3.6"/>
  </r>
  <r>
    <n v="1307"/>
    <s v="I"/>
    <n v="0.54"/>
    <n v="0.42"/>
    <n v="0.14000000000000001"/>
    <n v="0.72650000000000003"/>
    <n v="0.32050000000000001"/>
    <n v="0.14449999999999999"/>
    <n v="0.22900000000000001"/>
    <n v="9"/>
    <n v="12"/>
    <s v="Rebecca"/>
    <s v="Bennett"/>
    <s v="University of Houston"/>
    <n v="10"/>
    <x v="4"/>
    <n v="24.1"/>
  </r>
  <r>
    <n v="3982"/>
    <s v="M"/>
    <n v="0.56499999999999995"/>
    <n v="0.45500000000000002"/>
    <n v="0.15"/>
    <n v="0.97950000000000004"/>
    <n v="0.44400000000000001"/>
    <n v="0.20499999999999999"/>
    <n v="0.27500000000000002"/>
    <n v="8"/>
    <n v="10"/>
    <s v="Hazel"/>
    <s v="Villa"/>
    <s v="University of Minnesota"/>
    <n v="8"/>
    <x v="2"/>
    <n v="12.3"/>
  </r>
  <r>
    <n v="2425"/>
    <s v="M"/>
    <n v="0.26"/>
    <n v="0.2"/>
    <n v="6.5000000000000002E-2"/>
    <n v="9.6000000000000002E-2"/>
    <n v="4.3999999999999997E-2"/>
    <n v="2.7E-2"/>
    <n v="0.03"/>
    <n v="6"/>
    <n v="11"/>
    <s v="Naima"/>
    <s v="Reyes"/>
    <s v="University of Houston"/>
    <n v="1"/>
    <x v="0"/>
    <n v="22.1"/>
  </r>
  <r>
    <n v="2594"/>
    <s v="F"/>
    <n v="0.59499999999999997"/>
    <n v="0.47"/>
    <n v="0.155"/>
    <n v="1.1775"/>
    <n v="0.54200000000000004"/>
    <n v="0.26900000000000002"/>
    <n v="0.31"/>
    <n v="9"/>
    <n v="8"/>
    <s v="Kali"/>
    <s v="Metcalfe"/>
    <s v="Mote Marine Laboratory"/>
    <n v="9"/>
    <x v="7"/>
    <n v="1.9"/>
  </r>
  <r>
    <n v="3118"/>
    <s v="F"/>
    <n v="0.47"/>
    <n v="0.36"/>
    <n v="0.1"/>
    <n v="0.47049999999999997"/>
    <n v="0.16350000000000001"/>
    <n v="8.8999999999999996E-2"/>
    <n v="0.13850000000000001"/>
    <n v="8"/>
    <n v="13"/>
    <s v="Betty"/>
    <s v="Berg"/>
    <s v="University of Houston"/>
    <n v="5"/>
    <x v="3"/>
    <n v="12.8"/>
  </r>
  <r>
    <n v="2374"/>
    <s v="F"/>
    <n v="0.5"/>
    <n v="0.40500000000000003"/>
    <n v="0.15"/>
    <n v="0.59650000000000003"/>
    <n v="0.253"/>
    <n v="0.126"/>
    <n v="0.185"/>
    <n v="12"/>
    <n v="3"/>
    <s v="Inaya"/>
    <s v="Bernard"/>
    <s v="Stanford University"/>
    <n v="3"/>
    <x v="6"/>
    <n v="3.6"/>
  </r>
  <r>
    <n v="2043"/>
    <s v="I"/>
    <n v="0.38500000000000001"/>
    <n v="0.28000000000000003"/>
    <n v="0.1"/>
    <n v="0.27550000000000002"/>
    <n v="0.1305"/>
    <n v="6.0999999999999999E-2"/>
    <n v="7.2499999999999995E-2"/>
    <n v="8"/>
    <n v="9"/>
    <s v="Danica"/>
    <s v="Tyler"/>
    <s v="University of Florida_x0009_"/>
    <n v="1"/>
    <x v="0"/>
    <n v="22.1"/>
  </r>
  <r>
    <n v="1458"/>
    <s v="F"/>
    <n v="0.47499999999999998"/>
    <n v="0.36499999999999999"/>
    <n v="0.115"/>
    <n v="0.56599999999999995"/>
    <n v="0.28100000000000003"/>
    <n v="0.11700000000000001"/>
    <n v="0.13350000000000001"/>
    <n v="7"/>
    <n v="1"/>
    <s v="Jan"/>
    <s v="Odom"/>
    <s v="University of Houston"/>
    <n v="10"/>
    <x v="4"/>
    <n v="24.1"/>
  </r>
  <r>
    <n v="3206"/>
    <s v="M"/>
    <n v="0.33500000000000002"/>
    <n v="0.26500000000000001"/>
    <n v="9.5000000000000001E-2"/>
    <n v="0.19750000000000001"/>
    <n v="7.9500000000000001E-2"/>
    <n v="3.7499999999999999E-2"/>
    <n v="7.0000000000000007E-2"/>
    <n v="9"/>
    <n v="14"/>
    <s v="Santiago"/>
    <s v="Vaughan"/>
    <s v="Ohio State University_x0009_"/>
    <n v="7"/>
    <x v="1"/>
    <n v="2.5"/>
  </r>
  <r>
    <n v="2054"/>
    <s v="M"/>
    <n v="0.46"/>
    <n v="0.34499999999999997"/>
    <n v="0.11"/>
    <n v="0.45950000000000002"/>
    <n v="0.23499999999999999"/>
    <n v="8.8499999999999995E-2"/>
    <n v="0.11600000000000001"/>
    <n v="7"/>
    <n v="13"/>
    <s v="Betty"/>
    <s v="Berg"/>
    <s v="University of Houston"/>
    <n v="6"/>
    <x v="5"/>
    <n v="14.1"/>
  </r>
  <r>
    <n v="1000"/>
    <s v="F"/>
    <n v="0.59499999999999997"/>
    <n v="0.47"/>
    <n v="0.155"/>
    <n v="1.121"/>
    <n v="0.45150000000000001"/>
    <n v="0.17799999999999999"/>
    <n v="0.155"/>
    <n v="11"/>
    <n v="12"/>
    <s v="Rebecca"/>
    <s v="Bennett"/>
    <s v="University of Houston"/>
    <n v="7"/>
    <x v="1"/>
    <n v="2.5"/>
  </r>
  <r>
    <n v="3354"/>
    <s v="I"/>
    <n v="0.47499999999999998"/>
    <n v="0.36499999999999999"/>
    <n v="0.14000000000000001"/>
    <n v="0.45450000000000002"/>
    <n v="0.17100000000000001"/>
    <n v="0.11799999999999999"/>
    <n v="0.158"/>
    <n v="8"/>
    <n v="14"/>
    <s v="Santiago"/>
    <s v="Vaughan"/>
    <s v="Ohio State University_x0009_"/>
    <n v="6"/>
    <x v="5"/>
    <n v="14.1"/>
  </r>
  <r>
    <n v="3597"/>
    <s v="M"/>
    <n v="0.67500000000000004"/>
    <n v="0.51500000000000001"/>
    <n v="0.14499999999999999"/>
    <n v="1.2649999999999999"/>
    <n v="0.60250000000000004"/>
    <n v="0.29899999999999999"/>
    <n v="0.32500000000000001"/>
    <n v="10"/>
    <n v="2"/>
    <s v="Tiegan"/>
    <s v="Davie"/>
    <s v="University of California, Davis"/>
    <n v="4"/>
    <x v="8"/>
    <n v="6.1"/>
  </r>
  <r>
    <n v="3254"/>
    <s v="I"/>
    <n v="0.43"/>
    <n v="0.35"/>
    <n v="0.105"/>
    <n v="0.36599999999999999"/>
    <n v="0.17050000000000001"/>
    <n v="8.5500000000000007E-2"/>
    <n v="0.11"/>
    <n v="6"/>
    <n v="15"/>
    <s v="Conan"/>
    <s v="Dalton"/>
    <s v="University of Houston"/>
    <n v="3"/>
    <x v="6"/>
    <n v="3.6"/>
  </r>
  <r>
    <n v="1713"/>
    <s v="F"/>
    <n v="0.64500000000000002"/>
    <n v="0.51"/>
    <n v="0.16"/>
    <n v="1.2415"/>
    <n v="0.58150000000000002"/>
    <n v="0.27600000000000002"/>
    <n v="0.315"/>
    <n v="9"/>
    <n v="11"/>
    <s v="Naima"/>
    <s v="Reyes"/>
    <s v="University of Houston"/>
    <n v="4"/>
    <x v="8"/>
    <n v="6.1"/>
  </r>
  <r>
    <n v="500"/>
    <s v="M"/>
    <n v="0.55500000000000005"/>
    <n v="0.45"/>
    <n v="0.17499999999999999"/>
    <n v="0.874"/>
    <n v="0.32750000000000001"/>
    <n v="0.20200000000000001"/>
    <n v="0.30499999999999999"/>
    <n v="10"/>
    <n v="7"/>
    <s v="Iona"/>
    <s v="Connolly"/>
    <s v="Florida Atlantic University"/>
    <n v="2"/>
    <x v="9"/>
    <n v="18"/>
  </r>
  <r>
    <n v="2807"/>
    <s v="F"/>
    <n v="0.67500000000000004"/>
    <n v="0.52500000000000002"/>
    <n v="0.17"/>
    <n v="1.7110000000000001"/>
    <n v="0.83650000000000002"/>
    <n v="0.35199999999999998"/>
    <n v="0.47499999999999998"/>
    <n v="9"/>
    <n v="15"/>
    <s v="Conan"/>
    <s v="Dalton"/>
    <s v="University of Houston"/>
    <n v="10"/>
    <x v="4"/>
    <n v="24.1"/>
  </r>
  <r>
    <n v="2500"/>
    <s v="M"/>
    <n v="0.54"/>
    <n v="0.41"/>
    <n v="0.14499999999999999"/>
    <n v="0.98899999999999999"/>
    <n v="0.28149999999999997"/>
    <n v="0.21299999999999999"/>
    <n v="0.35499999999999998"/>
    <n v="19"/>
    <n v="12"/>
    <s v="Rebecca"/>
    <s v="Bennett"/>
    <s v="University of Houston"/>
    <n v="9"/>
    <x v="7"/>
    <n v="1.9"/>
  </r>
  <r>
    <n v="1822"/>
    <s v="F"/>
    <n v="0.72"/>
    <n v="0.55000000000000004"/>
    <n v="0.19500000000000001"/>
    <n v="2.073"/>
    <n v="1.0714999999999999"/>
    <n v="0.42649999999999999"/>
    <n v="0.50149999999999995"/>
    <n v="9"/>
    <n v="5"/>
    <s v="Haniya"/>
    <s v="Talley"/>
    <s v="Prince William Sound Science Center"/>
    <n v="1"/>
    <x v="0"/>
    <n v="22.1"/>
  </r>
  <r>
    <n v="3636"/>
    <s v="I"/>
    <n v="0.37"/>
    <n v="0.27500000000000002"/>
    <n v="9.5000000000000001E-2"/>
    <n v="0.25700000000000001"/>
    <n v="0.10150000000000001"/>
    <n v="5.5E-2"/>
    <n v="8.2500000000000004E-2"/>
    <n v="6"/>
    <n v="12"/>
    <s v="Rebecca"/>
    <s v="Bennett"/>
    <s v="University of Houston"/>
    <n v="2"/>
    <x v="9"/>
    <n v="18"/>
  </r>
  <r>
    <n v="2227"/>
    <s v="I"/>
    <n v="0.35499999999999998"/>
    <n v="0.28000000000000003"/>
    <n v="0.11"/>
    <n v="0.2235"/>
    <n v="8.1500000000000003E-2"/>
    <n v="5.2499999999999998E-2"/>
    <n v="0.08"/>
    <n v="7"/>
    <n v="10"/>
    <s v="Hazel"/>
    <s v="Villa"/>
    <s v="University of Minnesota"/>
    <n v="2"/>
    <x v="9"/>
    <n v="18"/>
  </r>
  <r>
    <n v="895"/>
    <s v="I"/>
    <n v="0.24"/>
    <n v="0.17499999999999999"/>
    <n v="6.5000000000000002E-2"/>
    <n v="6.6500000000000004E-2"/>
    <n v="3.1E-2"/>
    <n v="1.35E-2"/>
    <n v="1.7000000000000001E-2"/>
    <n v="3"/>
    <n v="15"/>
    <s v="Conan"/>
    <s v="Dalton"/>
    <s v="University of Houston"/>
    <n v="5"/>
    <x v="3"/>
    <n v="12.8"/>
  </r>
  <r>
    <n v="969"/>
    <s v="M"/>
    <n v="0.51"/>
    <n v="0.40500000000000003"/>
    <n v="0.15"/>
    <n v="0.70350000000000001"/>
    <n v="0.34699999999999998"/>
    <n v="0.13400000000000001"/>
    <n v="0.1885"/>
    <n v="8"/>
    <n v="13"/>
    <s v="Betty"/>
    <s v="Berg"/>
    <s v="University of Houston"/>
    <n v="7"/>
    <x v="1"/>
    <n v="2.5"/>
  </r>
  <r>
    <n v="1521"/>
    <s v="M"/>
    <n v="0.67"/>
    <n v="0.5"/>
    <n v="0.19"/>
    <n v="1.5189999999999999"/>
    <n v="0.61599999999999999"/>
    <n v="0.38800000000000001"/>
    <n v="0.41499999999999998"/>
    <n v="10"/>
    <n v="14"/>
    <s v="Santiago"/>
    <s v="Vaughan"/>
    <s v="Ohio State University_x0009_"/>
    <n v="1"/>
    <x v="0"/>
    <n v="22.1"/>
  </r>
  <r>
    <n v="503"/>
    <s v="F"/>
    <n v="0.62"/>
    <n v="0.47"/>
    <n v="0.22500000000000001"/>
    <n v="1.115"/>
    <n v="0.378"/>
    <n v="0.2145"/>
    <n v="0.36"/>
    <n v="15"/>
    <n v="8"/>
    <s v="Kali"/>
    <s v="Metcalfe"/>
    <s v="Mote Marine Laboratory"/>
    <n v="3"/>
    <x v="6"/>
    <n v="3.6"/>
  </r>
  <r>
    <n v="948"/>
    <s v="M"/>
    <n v="0.47499999999999998"/>
    <n v="0.37"/>
    <n v="0.125"/>
    <n v="0.53700000000000003"/>
    <n v="0.222"/>
    <n v="0.1215"/>
    <n v="0.15"/>
    <n v="9"/>
    <n v="6"/>
    <s v="Martin"/>
    <s v="Gaines"/>
    <s v="San Diego State University"/>
    <n v="2"/>
    <x v="9"/>
    <n v="18"/>
  </r>
  <r>
    <n v="1451"/>
    <s v="I"/>
    <n v="0.45500000000000002"/>
    <n v="0.33500000000000002"/>
    <n v="0.13500000000000001"/>
    <n v="0.501"/>
    <n v="0.27400000000000002"/>
    <n v="9.9500000000000005E-2"/>
    <n v="0.1065"/>
    <n v="7"/>
    <n v="12"/>
    <s v="Rebecca"/>
    <s v="Bennett"/>
    <s v="University of Houston"/>
    <n v="1"/>
    <x v="0"/>
    <n v="22.1"/>
  </r>
  <r>
    <n v="2338"/>
    <s v="M"/>
    <n v="0.56000000000000005"/>
    <n v="0.45500000000000002"/>
    <n v="0.16500000000000001"/>
    <n v="0.86"/>
    <n v="0.40150000000000002"/>
    <n v="0.16950000000000001"/>
    <n v="0.245"/>
    <n v="11"/>
    <n v="15"/>
    <s v="Conan"/>
    <s v="Dalton"/>
    <s v="University of Houston"/>
    <n v="10"/>
    <x v="4"/>
    <n v="24.1"/>
  </r>
  <r>
    <n v="3219"/>
    <s v="F"/>
    <n v="0.64"/>
    <n v="0.505"/>
    <n v="0.19"/>
    <n v="1.2355"/>
    <n v="0.44350000000000001"/>
    <n v="0.3105"/>
    <n v="0.36499999999999999"/>
    <n v="14"/>
    <n v="2"/>
    <s v="Tiegan"/>
    <s v="Davie"/>
    <s v="University of California, Davis"/>
    <n v="2"/>
    <x v="9"/>
    <n v="18"/>
  </r>
  <r>
    <n v="919"/>
    <s v="I"/>
    <n v="0.41"/>
    <n v="0.30499999999999999"/>
    <n v="0.09"/>
    <n v="0.35349999999999998"/>
    <n v="0.157"/>
    <n v="7.4499999999999997E-2"/>
    <n v="0.1"/>
    <n v="7"/>
    <n v="4"/>
    <s v="Nate"/>
    <s v="Craig"/>
    <s v="NOAA Fisheries"/>
    <n v="5"/>
    <x v="3"/>
    <n v="12.8"/>
  </r>
  <r>
    <n v="1346"/>
    <s v="M"/>
    <n v="0.58499999999999996"/>
    <n v="0.47499999999999998"/>
    <n v="0.15"/>
    <n v="1.0649999999999999"/>
    <n v="0.53149999999999997"/>
    <n v="0.19900000000000001"/>
    <n v="0.28849999999999998"/>
    <n v="10"/>
    <n v="13"/>
    <s v="Betty"/>
    <s v="Berg"/>
    <s v="University of Houston"/>
    <n v="7"/>
    <x v="1"/>
    <n v="2.5"/>
  </r>
  <r>
    <n v="623"/>
    <s v="F"/>
    <n v="0.5"/>
    <n v="0.38500000000000001"/>
    <n v="0.115"/>
    <n v="0.67849999999999999"/>
    <n v="0.29449999999999998"/>
    <n v="0.13800000000000001"/>
    <n v="0.19500000000000001"/>
    <n v="12"/>
    <n v="8"/>
    <s v="Kali"/>
    <s v="Metcalfe"/>
    <s v="Mote Marine Laboratory"/>
    <n v="6"/>
    <x v="5"/>
    <n v="14.1"/>
  </r>
  <r>
    <n v="3163"/>
    <s v="M"/>
    <n v="0.64"/>
    <n v="0.49"/>
    <n v="0.14000000000000001"/>
    <n v="1.194"/>
    <n v="0.44450000000000001"/>
    <n v="0.23799999999999999"/>
    <n v="0.375"/>
    <n v="15"/>
    <n v="14"/>
    <s v="Santiago"/>
    <s v="Vaughan"/>
    <s v="Ohio State University_x0009_"/>
    <n v="2"/>
    <x v="9"/>
    <n v="18"/>
  </r>
  <r>
    <n v="3385"/>
    <s v="F"/>
    <n v="0.30499999999999999"/>
    <n v="0.22500000000000001"/>
    <n v="7.0000000000000007E-2"/>
    <n v="0.14849999999999999"/>
    <n v="5.8500000000000003E-2"/>
    <n v="3.3500000000000002E-2"/>
    <n v="4.4999999999999998E-2"/>
    <n v="7"/>
    <n v="10"/>
    <s v="Hazel"/>
    <s v="Villa"/>
    <s v="University of Minnesota"/>
    <n v="8"/>
    <x v="2"/>
    <n v="12.3"/>
  </r>
  <r>
    <n v="2742"/>
    <s v="I"/>
    <n v="0.46"/>
    <n v="0.35"/>
    <n v="0.1"/>
    <n v="0.47099999999999997"/>
    <n v="0.252"/>
    <n v="7.6999999999999999E-2"/>
    <n v="0.123"/>
    <n v="8"/>
    <n v="6"/>
    <s v="Martin"/>
    <s v="Gaines"/>
    <s v="San Diego State University"/>
    <n v="5"/>
    <x v="3"/>
    <n v="12.8"/>
  </r>
  <r>
    <n v="200"/>
    <s v="M"/>
    <n v="0.58499999999999996"/>
    <n v="0.46"/>
    <n v="0.185"/>
    <n v="0.92200000000000004"/>
    <n v="0.36349999999999999"/>
    <n v="0.21299999999999999"/>
    <n v="0.28499999999999998"/>
    <n v="10"/>
    <n v="11"/>
    <s v="Naima"/>
    <s v="Reyes"/>
    <s v="University of Houston"/>
    <n v="2"/>
    <x v="9"/>
    <n v="18"/>
  </r>
  <r>
    <n v="1027"/>
    <s v="M"/>
    <n v="0.64500000000000002"/>
    <n v="0.52"/>
    <n v="0.17499999999999999"/>
    <n v="1.5609999999999999"/>
    <n v="0.70899999999999996"/>
    <n v="0.35549999999999998"/>
    <n v="0.4"/>
    <n v="8"/>
    <n v="7"/>
    <s v="Iona"/>
    <s v="Connolly"/>
    <s v="Florida Atlantic University"/>
    <n v="5"/>
    <x v="3"/>
    <n v="12.8"/>
  </r>
  <r>
    <n v="3665"/>
    <s v="I"/>
    <n v="0.55500000000000005"/>
    <n v="0.43"/>
    <n v="0.15"/>
    <n v="0.78300000000000003"/>
    <n v="0.34499999999999997"/>
    <n v="0.17549999999999999"/>
    <n v="0.247"/>
    <n v="9"/>
    <n v="1"/>
    <s v="Jan"/>
    <s v="Odom"/>
    <s v="University of Houston"/>
    <n v="8"/>
    <x v="2"/>
    <n v="12.3"/>
  </r>
  <r>
    <n v="73"/>
    <s v="F"/>
    <n v="0.59499999999999997"/>
    <n v="0.47499999999999998"/>
    <n v="0.17"/>
    <n v="1.2470000000000001"/>
    <n v="0.48"/>
    <n v="0.22500000000000001"/>
    <n v="0.42499999999999999"/>
    <n v="20"/>
    <n v="11"/>
    <s v="Naima"/>
    <s v="Reyes"/>
    <s v="University of Houston"/>
    <n v="5"/>
    <x v="3"/>
    <n v="12.8"/>
  </r>
  <r>
    <n v="2076"/>
    <s v="M"/>
    <n v="0.59499999999999997"/>
    <n v="0.46500000000000002"/>
    <n v="0.15"/>
    <n v="0.91900000000000004"/>
    <n v="0.4335"/>
    <n v="0.17649999999999999"/>
    <n v="0.26200000000000001"/>
    <n v="9"/>
    <n v="9"/>
    <s v="Danica"/>
    <s v="Tyler"/>
    <s v="University of Florida_x0009_"/>
    <n v="7"/>
    <x v="1"/>
    <n v="2.5"/>
  </r>
  <r>
    <n v="2546"/>
    <s v="I"/>
    <n v="0.20499999999999999"/>
    <n v="0.15"/>
    <n v="6.5000000000000002E-2"/>
    <n v="0.04"/>
    <n v="0.02"/>
    <n v="1.0999999999999999E-2"/>
    <n v="1.2999999999999999E-2"/>
    <n v="4"/>
    <n v="6"/>
    <s v="Martin"/>
    <s v="Gaines"/>
    <s v="San Diego State University"/>
    <n v="6"/>
    <x v="5"/>
    <n v="14.1"/>
  </r>
  <r>
    <n v="3247"/>
    <s v="M"/>
    <n v="0.55000000000000004"/>
    <n v="0.435"/>
    <n v="0.16"/>
    <n v="0.90600000000000003"/>
    <n v="0.34200000000000003"/>
    <n v="0.219"/>
    <n v="0.29499999999999998"/>
    <n v="13"/>
    <n v="2"/>
    <s v="Tiegan"/>
    <s v="Davie"/>
    <s v="University of California, Davis"/>
    <n v="3"/>
    <x v="6"/>
    <n v="3.6"/>
  </r>
  <r>
    <n v="3343"/>
    <s v="M"/>
    <n v="0.43"/>
    <n v="0.33"/>
    <n v="9.5000000000000001E-2"/>
    <n v="0.34"/>
    <n v="0.13150000000000001"/>
    <n v="8.5000000000000006E-2"/>
    <n v="0.112"/>
    <n v="14"/>
    <n v="5"/>
    <s v="Haniya"/>
    <s v="Talley"/>
    <s v="Prince William Sound Science Center"/>
    <n v="8"/>
    <x v="2"/>
    <n v="12.3"/>
  </r>
  <r>
    <n v="3606"/>
    <s v="I"/>
    <n v="0.495"/>
    <n v="0.375"/>
    <n v="0.115"/>
    <n v="0.57550000000000001"/>
    <n v="0.31"/>
    <n v="0.1145"/>
    <n v="0.13950000000000001"/>
    <n v="8"/>
    <n v="8"/>
    <s v="Kali"/>
    <s v="Metcalfe"/>
    <s v="Mote Marine Laboratory"/>
    <n v="2"/>
    <x v="9"/>
    <n v="18"/>
  </r>
  <r>
    <n v="2325"/>
    <s v="F"/>
    <n v="0.66500000000000004"/>
    <n v="0.53500000000000003"/>
    <n v="0.19"/>
    <n v="1.496"/>
    <n v="0.57750000000000001"/>
    <n v="0.28149999999999997"/>
    <n v="0.47499999999999998"/>
    <n v="17"/>
    <n v="5"/>
    <s v="Haniya"/>
    <s v="Talley"/>
    <s v="Prince William Sound Science Center"/>
    <n v="8"/>
    <x v="2"/>
    <n v="12.3"/>
  </r>
  <r>
    <n v="884"/>
    <s v="M"/>
    <n v="0.66"/>
    <n v="0.53"/>
    <n v="0.17"/>
    <n v="1.3905000000000001"/>
    <n v="0.59050000000000002"/>
    <n v="0.21199999999999999"/>
    <n v="0.45300000000000001"/>
    <n v="15"/>
    <n v="10"/>
    <s v="Hazel"/>
    <s v="Villa"/>
    <s v="University of Minnesota"/>
    <n v="8"/>
    <x v="2"/>
    <n v="12.3"/>
  </r>
  <r>
    <n v="1085"/>
    <s v="I"/>
    <n v="0.44500000000000001"/>
    <n v="0.34499999999999997"/>
    <n v="0.105"/>
    <n v="0.40899999999999997"/>
    <n v="0.16750000000000001"/>
    <n v="0.10150000000000001"/>
    <n v="0.11700000000000001"/>
    <n v="7"/>
    <n v="10"/>
    <s v="Hazel"/>
    <s v="Villa"/>
    <s v="University of Minnesota"/>
    <n v="8"/>
    <x v="2"/>
    <n v="12.3"/>
  </r>
  <r>
    <n v="1416"/>
    <s v="F"/>
    <n v="0.69499999999999995"/>
    <n v="0.56499999999999995"/>
    <n v="0.19"/>
    <n v="1.7635000000000001"/>
    <n v="0.74650000000000005"/>
    <n v="0.39900000000000002"/>
    <n v="0.4975"/>
    <n v="11"/>
    <n v="12"/>
    <s v="Rebecca"/>
    <s v="Bennett"/>
    <s v="University of Houston"/>
    <n v="8"/>
    <x v="2"/>
    <n v="12.3"/>
  </r>
  <r>
    <n v="3132"/>
    <s v="M"/>
    <n v="0.67500000000000004"/>
    <n v="0.505"/>
    <n v="0.16"/>
    <n v="1.532"/>
    <n v="0.74"/>
    <n v="0.35699999999999998"/>
    <n v="0.38150000000000001"/>
    <n v="11"/>
    <n v="2"/>
    <s v="Tiegan"/>
    <s v="Davie"/>
    <s v="University of California, Davis"/>
    <n v="9"/>
    <x v="7"/>
    <n v="1.9"/>
  </r>
  <r>
    <n v="82"/>
    <s v="M"/>
    <n v="0.62"/>
    <n v="0.51"/>
    <n v="0.17499999999999999"/>
    <n v="1.615"/>
    <n v="0.51049999999999995"/>
    <n v="0.192"/>
    <n v="0.67500000000000004"/>
    <n v="12"/>
    <n v="13"/>
    <s v="Betty"/>
    <s v="Berg"/>
    <s v="University of Houston"/>
    <n v="4"/>
    <x v="8"/>
    <n v="6.1"/>
  </r>
  <r>
    <n v="833"/>
    <s v="I"/>
    <n v="0.44"/>
    <n v="0.36499999999999999"/>
    <n v="0.115"/>
    <n v="0.501"/>
    <n v="0.24349999999999999"/>
    <n v="8.4000000000000005E-2"/>
    <n v="0.14649999999999999"/>
    <n v="9"/>
    <n v="12"/>
    <s v="Rebecca"/>
    <s v="Bennett"/>
    <s v="University of Houston"/>
    <n v="3"/>
    <x v="6"/>
    <n v="3.6"/>
  </r>
  <r>
    <n v="1614"/>
    <s v="I"/>
    <n v="0.55000000000000004"/>
    <n v="0.42"/>
    <n v="0.13500000000000001"/>
    <n v="0.81599999999999995"/>
    <n v="0.39950000000000002"/>
    <n v="0.14849999999999999"/>
    <n v="0.23"/>
    <n v="12"/>
    <n v="5"/>
    <s v="Haniya"/>
    <s v="Talley"/>
    <s v="Prince William Sound Science Center"/>
    <n v="7"/>
    <x v="1"/>
    <n v="2.5"/>
  </r>
  <r>
    <n v="2220"/>
    <s v="F"/>
    <n v="0.48499999999999999"/>
    <n v="0.375"/>
    <n v="0.14499999999999999"/>
    <n v="0.58850000000000002"/>
    <n v="0.23849999999999999"/>
    <n v="0.11550000000000001"/>
    <n v="0.19"/>
    <n v="13"/>
    <n v="14"/>
    <s v="Santiago"/>
    <s v="Vaughan"/>
    <s v="Ohio State University_x0009_"/>
    <n v="5"/>
    <x v="3"/>
    <n v="12.8"/>
  </r>
  <r>
    <n v="3551"/>
    <s v="M"/>
    <n v="0.505"/>
    <n v="0.39"/>
    <n v="0.115"/>
    <n v="0.5585"/>
    <n v="0.25750000000000001"/>
    <n v="0.11899999999999999"/>
    <n v="0.1535"/>
    <n v="8"/>
    <n v="2"/>
    <s v="Tiegan"/>
    <s v="Davie"/>
    <s v="University of California, Davis"/>
    <n v="8"/>
    <x v="2"/>
    <n v="12.3"/>
  </r>
  <r>
    <n v="903"/>
    <s v="I"/>
    <n v="0.30499999999999999"/>
    <n v="0.22"/>
    <n v="7.0000000000000007E-2"/>
    <n v="0.14099999999999999"/>
    <n v="6.2E-2"/>
    <n v="3.1E-2"/>
    <n v="3.6999999999999998E-2"/>
    <n v="5"/>
    <n v="5"/>
    <s v="Haniya"/>
    <s v="Talley"/>
    <s v="Prince William Sound Science Center"/>
    <n v="1"/>
    <x v="0"/>
    <n v="22.1"/>
  </r>
  <r>
    <n v="4033"/>
    <s v="I"/>
    <n v="0.48499999999999999"/>
    <n v="0.36499999999999999"/>
    <n v="0.09"/>
    <n v="0.65100000000000002"/>
    <n v="0.3165"/>
    <n v="0.13200000000000001"/>
    <n v="0.18"/>
    <n v="8"/>
    <n v="9"/>
    <s v="Danica"/>
    <s v="Tyler"/>
    <s v="University of Florida_x0009_"/>
    <n v="7"/>
    <x v="1"/>
    <n v="2.5"/>
  </r>
  <r>
    <n v="3751"/>
    <s v="I"/>
    <n v="0.435"/>
    <n v="0.375"/>
    <n v="0.11"/>
    <n v="0.41549999999999998"/>
    <n v="0.17"/>
    <n v="7.5999999999999998E-2"/>
    <n v="0.14499999999999999"/>
    <n v="8"/>
    <n v="5"/>
    <s v="Haniya"/>
    <s v="Talley"/>
    <s v="Prince William Sound Science Center"/>
    <n v="10"/>
    <x v="4"/>
    <n v="24.1"/>
  </r>
  <r>
    <n v="402"/>
    <s v="M"/>
    <n v="0.51500000000000001"/>
    <n v="0.45500000000000002"/>
    <n v="0.13500000000000001"/>
    <n v="0.72250000000000003"/>
    <n v="0.29499999999999998"/>
    <n v="0.16250000000000001"/>
    <n v="0.23499999999999999"/>
    <n v="9"/>
    <n v="6"/>
    <s v="Martin"/>
    <s v="Gaines"/>
    <s v="San Diego State University"/>
    <n v="10"/>
    <x v="4"/>
    <n v="24.1"/>
  </r>
  <r>
    <n v="3568"/>
    <s v="I"/>
    <n v="0.57999999999999996"/>
    <n v="0.46"/>
    <n v="0.14000000000000001"/>
    <n v="0.92649999999999999"/>
    <n v="0.41349999999999998"/>
    <n v="0.1845"/>
    <n v="0.27"/>
    <n v="10"/>
    <n v="13"/>
    <s v="Betty"/>
    <s v="Berg"/>
    <s v="University of Houston"/>
    <n v="4"/>
    <x v="8"/>
    <n v="6.1"/>
  </r>
  <r>
    <n v="1140"/>
    <s v="F"/>
    <n v="0.57499999999999996"/>
    <n v="0.47"/>
    <n v="0.16500000000000001"/>
    <n v="0.86899999999999999"/>
    <n v="0.435"/>
    <n v="0.19700000000000001"/>
    <n v="0.23799999999999999"/>
    <n v="9"/>
    <n v="5"/>
    <s v="Haniya"/>
    <s v="Talley"/>
    <s v="Prince William Sound Science Center"/>
    <n v="8"/>
    <x v="2"/>
    <n v="12.3"/>
  </r>
  <r>
    <n v="3309"/>
    <s v="M"/>
    <n v="0.27500000000000002"/>
    <n v="0.2"/>
    <n v="0.08"/>
    <n v="9.9000000000000005E-2"/>
    <n v="3.6999999999999998E-2"/>
    <n v="2.4E-2"/>
    <n v="0.03"/>
    <n v="5"/>
    <n v="12"/>
    <s v="Rebecca"/>
    <s v="Bennett"/>
    <s v="University of Houston"/>
    <n v="6"/>
    <x v="5"/>
    <n v="14.1"/>
  </r>
  <r>
    <n v="2010"/>
    <s v="I"/>
    <n v="0.43"/>
    <n v="0.32"/>
    <n v="0.11"/>
    <n v="0.36749999999999999"/>
    <n v="0.16750000000000001"/>
    <n v="0.10199999999999999"/>
    <n v="0.105"/>
    <n v="8"/>
    <n v="1"/>
    <s v="Jan"/>
    <s v="Odom"/>
    <s v="University of Houston"/>
    <n v="7"/>
    <x v="1"/>
    <n v="2.5"/>
  </r>
  <r>
    <n v="927"/>
    <s v="I"/>
    <n v="0.43"/>
    <n v="0.32500000000000001"/>
    <n v="0.09"/>
    <n v="0.42499999999999999"/>
    <n v="0.217"/>
    <n v="8.6999999999999994E-2"/>
    <n v="9.5000000000000001E-2"/>
    <n v="7"/>
    <n v="2"/>
    <s v="Tiegan"/>
    <s v="Davie"/>
    <s v="University of California, Davis"/>
    <n v="9"/>
    <x v="7"/>
    <n v="1.9"/>
  </r>
  <r>
    <n v="1332"/>
    <s v="M"/>
    <n v="0.56999999999999995"/>
    <n v="0.435"/>
    <n v="0.17"/>
    <n v="0.873"/>
    <n v="0.38200000000000001"/>
    <n v="0.183"/>
    <n v="0.27050000000000002"/>
    <n v="10"/>
    <n v="3"/>
    <s v="Inaya"/>
    <s v="Bernard"/>
    <s v="Stanford University"/>
    <n v="6"/>
    <x v="5"/>
    <n v="14.1"/>
  </r>
  <r>
    <n v="3641"/>
    <s v="I"/>
    <n v="0.44500000000000001"/>
    <n v="0.34499999999999997"/>
    <n v="0.12"/>
    <n v="0.40350000000000003"/>
    <n v="0.16900000000000001"/>
    <n v="8.2500000000000004E-2"/>
    <n v="0.13"/>
    <n v="7"/>
    <n v="7"/>
    <s v="Iona"/>
    <s v="Connolly"/>
    <s v="Florida Atlantic University"/>
    <n v="3"/>
    <x v="6"/>
    <n v="3.6"/>
  </r>
  <r>
    <n v="2099"/>
    <s v="M"/>
    <n v="0.47"/>
    <n v="0.35"/>
    <n v="0.1"/>
    <n v="0.47749999999999998"/>
    <n v="0.1885"/>
    <n v="8.8499999999999995E-2"/>
    <n v="0.17499999999999999"/>
    <n v="8"/>
    <n v="11"/>
    <s v="Naima"/>
    <s v="Reyes"/>
    <s v="University of Houston"/>
    <n v="4"/>
    <x v="8"/>
    <n v="6.1"/>
  </r>
  <r>
    <n v="2887"/>
    <s v="M"/>
    <n v="0.505"/>
    <n v="0.36499999999999999"/>
    <n v="0.115"/>
    <n v="0.52100000000000002"/>
    <n v="0.25"/>
    <n v="9.6000000000000002E-2"/>
    <n v="0.15"/>
    <n v="8"/>
    <n v="3"/>
    <s v="Inaya"/>
    <s v="Bernard"/>
    <s v="Stanford University"/>
    <n v="7"/>
    <x v="1"/>
    <n v="2.5"/>
  </r>
  <r>
    <n v="3005"/>
    <s v="F"/>
    <n v="0.67"/>
    <n v="0.51500000000000001"/>
    <n v="0.17"/>
    <n v="1.4265000000000001"/>
    <n v="0.66049999999999998"/>
    <n v="0.33950000000000002"/>
    <n v="0.37"/>
    <n v="11"/>
    <n v="3"/>
    <s v="Inaya"/>
    <s v="Bernard"/>
    <s v="Stanford University"/>
    <n v="1"/>
    <x v="0"/>
    <n v="22.1"/>
  </r>
  <r>
    <n v="2097"/>
    <s v="M"/>
    <n v="0.5"/>
    <n v="0.39"/>
    <n v="0.14499999999999999"/>
    <n v="0.65100000000000002"/>
    <n v="0.27300000000000002"/>
    <n v="0.13200000000000001"/>
    <n v="0.22"/>
    <n v="11"/>
    <n v="11"/>
    <s v="Naima"/>
    <s v="Reyes"/>
    <s v="University of Houston"/>
    <n v="6"/>
    <x v="5"/>
    <n v="14.1"/>
  </r>
  <r>
    <n v="2571"/>
    <s v="I"/>
    <n v="0.46500000000000002"/>
    <n v="0.35499999999999998"/>
    <n v="0.11"/>
    <n v="0.47399999999999998"/>
    <n v="0.23"/>
    <n v="0.10050000000000001"/>
    <n v="0.12"/>
    <n v="7"/>
    <n v="2"/>
    <s v="Tiegan"/>
    <s v="Davie"/>
    <s v="University of California, Davis"/>
    <n v="6"/>
    <x v="5"/>
    <n v="14.1"/>
  </r>
  <r>
    <n v="183"/>
    <s v="F"/>
    <n v="0.56000000000000005"/>
    <n v="0.45"/>
    <n v="0.16"/>
    <n v="1.0235000000000001"/>
    <n v="0.42899999999999999"/>
    <n v="0.26800000000000002"/>
    <n v="0.3"/>
    <n v="10"/>
    <n v="8"/>
    <s v="Kali"/>
    <s v="Metcalfe"/>
    <s v="Mote Marine Laboratory"/>
    <n v="8"/>
    <x v="2"/>
    <n v="12.3"/>
  </r>
  <r>
    <n v="2811"/>
    <s v="M"/>
    <n v="0.72"/>
    <n v="0.55000000000000004"/>
    <n v="0.20499999999999999"/>
    <n v="2.165"/>
    <n v="1.1054999999999999"/>
    <n v="0.52500000000000002"/>
    <n v="0.40400000000000003"/>
    <n v="10"/>
    <n v="12"/>
    <s v="Rebecca"/>
    <s v="Bennett"/>
    <s v="University of Houston"/>
    <n v="9"/>
    <x v="7"/>
    <n v="1.9"/>
  </r>
  <r>
    <n v="970"/>
    <s v="M"/>
    <n v="0.51"/>
    <n v="0.41"/>
    <n v="0.14499999999999999"/>
    <n v="0.79600000000000004"/>
    <n v="0.38650000000000001"/>
    <n v="0.18149999999999999"/>
    <n v="0.19550000000000001"/>
    <n v="8"/>
    <n v="2"/>
    <s v="Tiegan"/>
    <s v="Davie"/>
    <s v="University of California, Davis"/>
    <n v="7"/>
    <x v="1"/>
    <n v="2.5"/>
  </r>
  <r>
    <n v="57"/>
    <s v="M"/>
    <n v="0.44500000000000001"/>
    <n v="0.35"/>
    <n v="0.12"/>
    <n v="0.4425"/>
    <n v="0.192"/>
    <n v="9.5500000000000002E-2"/>
    <n v="0.13500000000000001"/>
    <n v="8"/>
    <n v="8"/>
    <s v="Kali"/>
    <s v="Metcalfe"/>
    <s v="Mote Marine Laboratory"/>
    <n v="6"/>
    <x v="5"/>
    <n v="14.1"/>
  </r>
  <r>
    <n v="2218"/>
    <s v="F"/>
    <n v="0.51500000000000001"/>
    <n v="0.41499999999999998"/>
    <n v="0.13"/>
    <n v="0.76400000000000001"/>
    <n v="0.27600000000000002"/>
    <n v="0.19600000000000001"/>
    <n v="0.25"/>
    <n v="13"/>
    <n v="5"/>
    <s v="Haniya"/>
    <s v="Talley"/>
    <s v="Prince William Sound Science Center"/>
    <n v="3"/>
    <x v="6"/>
    <n v="3.6"/>
  </r>
  <r>
    <n v="193"/>
    <s v="M"/>
    <n v="0.57999999999999996"/>
    <n v="0.45"/>
    <n v="0.15"/>
    <n v="0.92700000000000005"/>
    <n v="0.27600000000000002"/>
    <n v="0.18149999999999999"/>
    <n v="0.36"/>
    <n v="14"/>
    <n v="8"/>
    <s v="Kali"/>
    <s v="Metcalfe"/>
    <s v="Mote Marine Laboratory"/>
    <n v="5"/>
    <x v="3"/>
    <n v="12.8"/>
  </r>
  <r>
    <n v="1970"/>
    <s v="F"/>
    <n v="0.67"/>
    <n v="0.53"/>
    <n v="0.20499999999999999"/>
    <n v="1.4015"/>
    <n v="0.64300000000000002"/>
    <n v="0.2465"/>
    <n v="0.41599999999999998"/>
    <n v="12"/>
    <n v="11"/>
    <s v="Naima"/>
    <s v="Reyes"/>
    <s v="University of Houston"/>
    <n v="2"/>
    <x v="9"/>
    <n v="18"/>
  </r>
  <r>
    <n v="384"/>
    <s v="M"/>
    <n v="0.47"/>
    <n v="0.375"/>
    <n v="0.12"/>
    <n v="0.55649999999999999"/>
    <n v="0.22600000000000001"/>
    <n v="0.122"/>
    <n v="0.19500000000000001"/>
    <n v="12"/>
    <n v="15"/>
    <s v="Conan"/>
    <s v="Dalton"/>
    <s v="University of Houston"/>
    <n v="6"/>
    <x v="5"/>
    <n v="14.1"/>
  </r>
  <r>
    <n v="1357"/>
    <s v="F"/>
    <n v="0.6"/>
    <n v="0.45500000000000002"/>
    <n v="0.14499999999999999"/>
    <n v="0.88949999999999996"/>
    <n v="0.41899999999999998"/>
    <n v="0.17150000000000001"/>
    <n v="0.26900000000000002"/>
    <n v="10"/>
    <n v="5"/>
    <s v="Haniya"/>
    <s v="Talley"/>
    <s v="Prince William Sound Science Center"/>
    <n v="1"/>
    <x v="0"/>
    <n v="22.1"/>
  </r>
  <r>
    <n v="1830"/>
    <s v="I"/>
    <n v="0.36499999999999999"/>
    <n v="0.27"/>
    <n v="8.5000000000000006E-2"/>
    <n v="0.19700000000000001"/>
    <n v="8.1500000000000003E-2"/>
    <n v="3.2500000000000001E-2"/>
    <n v="6.5000000000000002E-2"/>
    <n v="6"/>
    <n v="14"/>
    <s v="Santiago"/>
    <s v="Vaughan"/>
    <s v="Ohio State University_x0009_"/>
    <n v="5"/>
    <x v="3"/>
    <n v="12.8"/>
  </r>
  <r>
    <n v="3386"/>
    <s v="F"/>
    <n v="0.47499999999999998"/>
    <n v="0.35"/>
    <n v="0.115"/>
    <n v="0.48699999999999999"/>
    <n v="0.19400000000000001"/>
    <n v="0.14549999999999999"/>
    <n v="0.125"/>
    <n v="13"/>
    <n v="10"/>
    <s v="Hazel"/>
    <s v="Villa"/>
    <s v="University of Minnesota"/>
    <n v="5"/>
    <x v="3"/>
    <n v="12.8"/>
  </r>
  <r>
    <n v="3366"/>
    <s v="I"/>
    <n v="0.44"/>
    <n v="0.31"/>
    <n v="0.115"/>
    <n v="0.36249999999999999"/>
    <n v="0.13400000000000001"/>
    <n v="8.2000000000000003E-2"/>
    <n v="0.12"/>
    <n v="11"/>
    <n v="2"/>
    <s v="Tiegan"/>
    <s v="Davie"/>
    <s v="University of California, Davis"/>
    <n v="8"/>
    <x v="2"/>
    <n v="12.3"/>
  </r>
  <r>
    <n v="1141"/>
    <s v="M"/>
    <n v="0.57499999999999996"/>
    <n v="0.45500000000000002"/>
    <n v="0.13500000000000001"/>
    <n v="0.90700000000000003"/>
    <n v="0.42449999999999999"/>
    <n v="0.19700000000000001"/>
    <n v="0.26"/>
    <n v="9"/>
    <n v="1"/>
    <s v="Jan"/>
    <s v="Odom"/>
    <s v="University of Houston"/>
    <n v="3"/>
    <x v="6"/>
    <n v="3.6"/>
  </r>
  <r>
    <n v="712"/>
    <s v="M"/>
    <n v="0.375"/>
    <n v="0.3"/>
    <n v="0.1"/>
    <n v="0.2465"/>
    <n v="0.104"/>
    <n v="4.7500000000000001E-2"/>
    <n v="8.3000000000000004E-2"/>
    <n v="11"/>
    <n v="2"/>
    <s v="Tiegan"/>
    <s v="Davie"/>
    <s v="University of California, Davis"/>
    <n v="9"/>
    <x v="7"/>
    <n v="1.9"/>
  </r>
  <r>
    <n v="2652"/>
    <s v="I"/>
    <n v="0.51"/>
    <n v="0.38500000000000001"/>
    <n v="0.15"/>
    <n v="0.625"/>
    <n v="0.3095"/>
    <n v="0.11899999999999999"/>
    <n v="0.17249999999999999"/>
    <n v="8"/>
    <n v="12"/>
    <s v="Rebecca"/>
    <s v="Bennett"/>
    <s v="University of Houston"/>
    <n v="5"/>
    <x v="3"/>
    <n v="12.8"/>
  </r>
  <r>
    <n v="1816"/>
    <s v="F"/>
    <n v="0.66500000000000004"/>
    <n v="0.51500000000000001"/>
    <n v="0.185"/>
    <n v="1.3405"/>
    <n v="0.5595"/>
    <n v="0.29299999999999998"/>
    <n v="0.4375"/>
    <n v="11"/>
    <n v="7"/>
    <s v="Iona"/>
    <s v="Connolly"/>
    <s v="Florida Atlantic University"/>
    <n v="6"/>
    <x v="5"/>
    <n v="14.1"/>
  </r>
  <r>
    <n v="691"/>
    <s v="M"/>
    <n v="0.5"/>
    <n v="0.375"/>
    <n v="0.15"/>
    <n v="0.63600000000000001"/>
    <n v="0.2535"/>
    <n v="0.14499999999999999"/>
    <n v="0.19"/>
    <n v="10"/>
    <n v="7"/>
    <s v="Iona"/>
    <s v="Connolly"/>
    <s v="Florida Atlantic University"/>
    <n v="1"/>
    <x v="0"/>
    <n v="22.1"/>
  </r>
  <r>
    <n v="3995"/>
    <s v="I"/>
    <n v="0.185"/>
    <n v="0.13500000000000001"/>
    <n v="4.4999999999999998E-2"/>
    <n v="3.2000000000000001E-2"/>
    <n v="1.0999999999999999E-2"/>
    <n v="6.4999999999999997E-3"/>
    <n v="0.01"/>
    <n v="4"/>
    <n v="10"/>
    <s v="Hazel"/>
    <s v="Villa"/>
    <s v="University of Minnesota"/>
    <n v="3"/>
    <x v="6"/>
    <n v="3.6"/>
  </r>
  <r>
    <n v="1131"/>
    <s v="M"/>
    <n v="0.56499999999999995"/>
    <n v="0.45500000000000002"/>
    <n v="0.15"/>
    <n v="0.95950000000000002"/>
    <n v="0.45650000000000002"/>
    <n v="0.23949999999999999"/>
    <n v="0.23"/>
    <n v="9"/>
    <n v="13"/>
    <s v="Betty"/>
    <s v="Berg"/>
    <s v="University of Houston"/>
    <n v="4"/>
    <x v="8"/>
    <n v="6.1"/>
  </r>
  <r>
    <n v="1702"/>
    <s v="F"/>
    <n v="0.63500000000000001"/>
    <n v="0.49"/>
    <n v="0.17499999999999999"/>
    <n v="1.2435"/>
    <n v="0.58050000000000002"/>
    <n v="0.313"/>
    <n v="0.30499999999999999"/>
    <n v="10"/>
    <n v="1"/>
    <s v="Jan"/>
    <s v="Odom"/>
    <s v="University of Houston"/>
    <n v="10"/>
    <x v="4"/>
    <n v="24.1"/>
  </r>
  <r>
    <n v="3608"/>
    <s v="M"/>
    <n v="0.51500000000000001"/>
    <n v="0.39"/>
    <n v="0.14000000000000001"/>
    <n v="0.67800000000000005"/>
    <n v="0.34100000000000003"/>
    <n v="0.13250000000000001"/>
    <n v="0.11899999999999999"/>
    <n v="8"/>
    <n v="8"/>
    <s v="Kali"/>
    <s v="Metcalfe"/>
    <s v="Mote Marine Laboratory"/>
    <n v="4"/>
    <x v="8"/>
    <n v="6.1"/>
  </r>
  <r>
    <n v="3341"/>
    <s v="I"/>
    <n v="0.54"/>
    <n v="0.435"/>
    <n v="0.14499999999999999"/>
    <n v="0.97"/>
    <n v="0.42849999999999999"/>
    <n v="0.22"/>
    <n v="0.26400000000000001"/>
    <n v="17"/>
    <n v="1"/>
    <s v="Jan"/>
    <s v="Odom"/>
    <s v="University of Houston"/>
    <n v="7"/>
    <x v="1"/>
    <n v="2.5"/>
  </r>
  <r>
    <n v="2627"/>
    <s v="I"/>
    <n v="0.22"/>
    <n v="0.16"/>
    <n v="0.05"/>
    <n v="4.9000000000000002E-2"/>
    <n v="2.1499999999999998E-2"/>
    <n v="0.01"/>
    <n v="1.4999999999999999E-2"/>
    <n v="4"/>
    <n v="7"/>
    <s v="Iona"/>
    <s v="Connolly"/>
    <s v="Florida Atlantic University"/>
    <n v="8"/>
    <x v="2"/>
    <n v="12.3"/>
  </r>
  <r>
    <n v="3674"/>
    <s v="F"/>
    <n v="0.59499999999999997"/>
    <n v="0.46"/>
    <n v="0.155"/>
    <n v="1.0455000000000001"/>
    <n v="0.45650000000000002"/>
    <n v="0.24"/>
    <n v="0.3085"/>
    <n v="10"/>
    <n v="15"/>
    <s v="Conan"/>
    <s v="Dalton"/>
    <s v="University of Houston"/>
    <n v="2"/>
    <x v="9"/>
    <n v="18"/>
  </r>
  <r>
    <n v="1236"/>
    <s v="I"/>
    <n v="0.375"/>
    <n v="0.28999999999999998"/>
    <n v="8.5000000000000006E-2"/>
    <n v="0.23849999999999999"/>
    <n v="0.11799999999999999"/>
    <n v="4.4999999999999998E-2"/>
    <n v="6.9500000000000006E-2"/>
    <n v="7"/>
    <n v="11"/>
    <s v="Naima"/>
    <s v="Reyes"/>
    <s v="University of Houston"/>
    <n v="9"/>
    <x v="7"/>
    <n v="1.9"/>
  </r>
  <r>
    <n v="3214"/>
    <s v="F"/>
    <n v="0.55500000000000005"/>
    <n v="0.42"/>
    <n v="0.14000000000000001"/>
    <n v="0.86799999999999999"/>
    <n v="0.33"/>
    <n v="0.24299999999999999"/>
    <n v="0.21"/>
    <n v="13"/>
    <n v="8"/>
    <s v="Kali"/>
    <s v="Metcalfe"/>
    <s v="Mote Marine Laboratory"/>
    <n v="5"/>
    <x v="3"/>
    <n v="12.8"/>
  </r>
  <r>
    <n v="3971"/>
    <s v="I"/>
    <n v="0.38500000000000001"/>
    <n v="0.28499999999999998"/>
    <n v="0.09"/>
    <n v="0.248"/>
    <n v="9.35E-2"/>
    <n v="6.6000000000000003E-2"/>
    <n v="7.0000000000000007E-2"/>
    <n v="6"/>
    <n v="7"/>
    <s v="Iona"/>
    <s v="Connolly"/>
    <s v="Florida Atlantic University"/>
    <n v="1"/>
    <x v="0"/>
    <n v="22.1"/>
  </r>
  <r>
    <n v="3283"/>
    <s v="F"/>
    <n v="0.57999999999999996"/>
    <n v="0.47499999999999998"/>
    <n v="0.16500000000000001"/>
    <n v="1.0385"/>
    <n v="0.41399999999999998"/>
    <n v="0.26"/>
    <n v="0.30499999999999999"/>
    <n v="13"/>
    <n v="13"/>
    <s v="Betty"/>
    <s v="Berg"/>
    <s v="University of Houston"/>
    <n v="6"/>
    <x v="5"/>
    <n v="14.1"/>
  </r>
  <r>
    <n v="3524"/>
    <s v="I"/>
    <n v="0.26"/>
    <n v="0.20499999999999999"/>
    <n v="7.0000000000000007E-2"/>
    <n v="9.7000000000000003E-2"/>
    <n v="4.1500000000000002E-2"/>
    <n v="1.9E-2"/>
    <n v="3.0499999999999999E-2"/>
    <n v="4"/>
    <n v="6"/>
    <s v="Martin"/>
    <s v="Gaines"/>
    <s v="San Diego State University"/>
    <n v="10"/>
    <x v="4"/>
    <n v="24.1"/>
  </r>
  <r>
    <n v="4134"/>
    <s v="M"/>
    <n v="0.58499999999999996"/>
    <n v="0.45"/>
    <n v="0.15"/>
    <n v="0.997"/>
    <n v="0.40550000000000003"/>
    <n v="0.28299999999999997"/>
    <n v="0.251"/>
    <n v="11"/>
    <n v="5"/>
    <s v="Haniya"/>
    <s v="Talley"/>
    <s v="Prince William Sound Science Center"/>
    <n v="1"/>
    <x v="0"/>
    <n v="22.1"/>
  </r>
  <r>
    <n v="3276"/>
    <s v="M"/>
    <n v="0.46"/>
    <n v="0.35499999999999998"/>
    <n v="0.11"/>
    <n v="0.41499999999999998"/>
    <n v="0.215"/>
    <n v="8.2000000000000003E-2"/>
    <n v="0.13"/>
    <n v="12"/>
    <n v="13"/>
    <s v="Betty"/>
    <s v="Berg"/>
    <s v="University of Houston"/>
    <n v="8"/>
    <x v="2"/>
    <n v="12.3"/>
  </r>
  <r>
    <n v="1947"/>
    <s v="M"/>
    <n v="0.63500000000000001"/>
    <n v="0.52500000000000002"/>
    <n v="0.16"/>
    <n v="1.1950000000000001"/>
    <n v="0.54349999999999998"/>
    <n v="0.246"/>
    <n v="0.33500000000000002"/>
    <n v="12"/>
    <n v="10"/>
    <s v="Hazel"/>
    <s v="Villa"/>
    <s v="University of Minnesota"/>
    <n v="1"/>
    <x v="0"/>
    <n v="22.1"/>
  </r>
  <r>
    <n v="1487"/>
    <s v="F"/>
    <n v="0.59499999999999997"/>
    <n v="0.45500000000000002"/>
    <n v="0.16"/>
    <n v="1.04"/>
    <n v="0.45200000000000001"/>
    <n v="0.26550000000000001"/>
    <n v="0.28799999999999998"/>
    <n v="9"/>
    <n v="7"/>
    <s v="Iona"/>
    <s v="Connolly"/>
    <s v="Florida Atlantic University"/>
    <n v="7"/>
    <x v="1"/>
    <n v="2.5"/>
  </r>
  <r>
    <n v="2687"/>
    <s v="M"/>
    <n v="0.63"/>
    <n v="0.505"/>
    <n v="0.15"/>
    <n v="1.3165"/>
    <n v="0.63249999999999995"/>
    <n v="0.2465"/>
    <n v="0.37"/>
    <n v="11"/>
    <n v="8"/>
    <s v="Kali"/>
    <s v="Metcalfe"/>
    <s v="Mote Marine Laboratory"/>
    <n v="7"/>
    <x v="1"/>
    <n v="2.5"/>
  </r>
  <r>
    <n v="3830"/>
    <s v="F"/>
    <n v="0.71"/>
    <n v="0.55500000000000005"/>
    <n v="0.17"/>
    <n v="1.47"/>
    <n v="0.53749999999999998"/>
    <n v="0.38"/>
    <n v="0.43099999999999999"/>
    <n v="12"/>
    <n v="8"/>
    <s v="Kali"/>
    <s v="Metcalfe"/>
    <s v="Mote Marine Laboratory"/>
    <n v="10"/>
    <x v="4"/>
    <n v="24.1"/>
  </r>
  <r>
    <n v="3851"/>
    <s v="F"/>
    <n v="0.375"/>
    <n v="0.29499999999999998"/>
    <n v="0.11"/>
    <n v="0.30049999999999999"/>
    <n v="0.1255"/>
    <n v="5.7500000000000002E-2"/>
    <n v="0.10349999999999999"/>
    <n v="7"/>
    <n v="13"/>
    <s v="Betty"/>
    <s v="Berg"/>
    <s v="University of Houston"/>
    <n v="4"/>
    <x v="8"/>
    <n v="6.1"/>
  </r>
  <r>
    <n v="2226"/>
    <s v="M"/>
    <n v="0.59"/>
    <n v="0.47499999999999998"/>
    <n v="0.155"/>
    <n v="0.85699999999999998"/>
    <n v="0.35599999999999998"/>
    <n v="0.17399999999999999"/>
    <n v="0.28000000000000003"/>
    <n v="13"/>
    <n v="13"/>
    <s v="Betty"/>
    <s v="Berg"/>
    <s v="University of Houston"/>
    <n v="5"/>
    <x v="3"/>
    <n v="12.8"/>
  </r>
  <r>
    <n v="542"/>
    <s v="F"/>
    <n v="0.44"/>
    <n v="0.35499999999999998"/>
    <n v="0.115"/>
    <n v="0.41499999999999998"/>
    <n v="0.1585"/>
    <n v="9.2499999999999999E-2"/>
    <n v="0.13100000000000001"/>
    <n v="11"/>
    <n v="10"/>
    <s v="Hazel"/>
    <s v="Villa"/>
    <s v="University of Minnesota"/>
    <n v="2"/>
    <x v="9"/>
    <n v="18"/>
  </r>
  <r>
    <n v="585"/>
    <s v="F"/>
    <n v="0.41"/>
    <n v="0.30499999999999999"/>
    <n v="0.1"/>
    <n v="0.36299999999999999"/>
    <n v="0.17349999999999999"/>
    <n v="6.5000000000000002E-2"/>
    <n v="0.11"/>
    <n v="11"/>
    <n v="12"/>
    <s v="Rebecca"/>
    <s v="Bennett"/>
    <s v="University of Houston"/>
    <n v="10"/>
    <x v="4"/>
    <n v="24.1"/>
  </r>
  <r>
    <n v="3353"/>
    <s v="F"/>
    <n v="0.52"/>
    <n v="0.40500000000000003"/>
    <n v="0.14499999999999999"/>
    <n v="0.82899999999999996"/>
    <n v="0.35349999999999998"/>
    <n v="0.16850000000000001"/>
    <n v="0.20499999999999999"/>
    <n v="15"/>
    <n v="11"/>
    <s v="Naima"/>
    <s v="Reyes"/>
    <s v="University of Houston"/>
    <n v="8"/>
    <x v="2"/>
    <n v="12.3"/>
  </r>
  <r>
    <n v="65"/>
    <s v="M"/>
    <n v="0.52"/>
    <n v="0.4"/>
    <n v="0.12"/>
    <n v="0.57999999999999996"/>
    <n v="0.23400000000000001"/>
    <n v="0.13150000000000001"/>
    <n v="0.185"/>
    <n v="8"/>
    <n v="4"/>
    <s v="Nate"/>
    <s v="Craig"/>
    <s v="NOAA Fisheries"/>
    <n v="7"/>
    <x v="1"/>
    <n v="2.5"/>
  </r>
  <r>
    <n v="761"/>
    <s v="M"/>
    <n v="0.58499999999999996"/>
    <n v="0.40500000000000003"/>
    <n v="0.15"/>
    <n v="1.2565"/>
    <n v="0.435"/>
    <n v="0.20200000000000001"/>
    <n v="0.32500000000000001"/>
    <n v="15"/>
    <n v="3"/>
    <s v="Inaya"/>
    <s v="Bernard"/>
    <s v="Stanford University"/>
    <n v="4"/>
    <x v="8"/>
    <n v="6.1"/>
  </r>
  <r>
    <n v="3232"/>
    <s v="M"/>
    <n v="0.41"/>
    <n v="0.32500000000000001"/>
    <n v="0.12"/>
    <n v="0.3745"/>
    <n v="0.158"/>
    <n v="8.1000000000000003E-2"/>
    <n v="0.125"/>
    <n v="12"/>
    <n v="12"/>
    <s v="Rebecca"/>
    <s v="Bennett"/>
    <s v="University of Houston"/>
    <n v="8"/>
    <x v="2"/>
    <n v="12.3"/>
  </r>
  <r>
    <n v="3375"/>
    <s v="F"/>
    <n v="0.47499999999999998"/>
    <n v="0.375"/>
    <n v="0.125"/>
    <n v="0.58799999999999997"/>
    <n v="0.23699999999999999"/>
    <n v="0.17150000000000001"/>
    <n v="0.155"/>
    <n v="10"/>
    <n v="5"/>
    <s v="Haniya"/>
    <s v="Talley"/>
    <s v="Prince William Sound Science Center"/>
    <n v="7"/>
    <x v="1"/>
    <n v="2.5"/>
  </r>
  <r>
    <n v="2242"/>
    <s v="F"/>
    <n v="0.435"/>
    <n v="0.32"/>
    <n v="0.12"/>
    <n v="0.3785"/>
    <n v="0.152"/>
    <n v="9.1499999999999998E-2"/>
    <n v="0.125"/>
    <n v="11"/>
    <n v="10"/>
    <s v="Hazel"/>
    <s v="Villa"/>
    <s v="University of Minnesota"/>
    <n v="6"/>
    <x v="5"/>
    <n v="14.1"/>
  </r>
  <r>
    <n v="2599"/>
    <s v="M"/>
    <n v="0.6"/>
    <n v="0.46"/>
    <n v="0.15"/>
    <n v="1.2470000000000001"/>
    <n v="0.53349999999999997"/>
    <n v="0.27350000000000002"/>
    <n v="0.28999999999999998"/>
    <n v="9"/>
    <n v="11"/>
    <s v="Naima"/>
    <s v="Reyes"/>
    <s v="University of Houston"/>
    <n v="8"/>
    <x v="2"/>
    <n v="12.3"/>
  </r>
  <r>
    <n v="1563"/>
    <s v="I"/>
    <n v="0.45"/>
    <n v="0.33500000000000002"/>
    <n v="0.11"/>
    <n v="0.41949999999999998"/>
    <n v="0.18099999999999999"/>
    <n v="8.5000000000000006E-2"/>
    <n v="0.13450000000000001"/>
    <n v="7"/>
    <n v="7"/>
    <s v="Iona"/>
    <s v="Connolly"/>
    <s v="Florida Atlantic University"/>
    <n v="2"/>
    <x v="9"/>
    <n v="18"/>
  </r>
  <r>
    <n v="2710"/>
    <s v="F"/>
    <n v="0.74"/>
    <n v="0.57499999999999996"/>
    <n v="0.22"/>
    <n v="2.012"/>
    <n v="0.89149999999999996"/>
    <n v="0.52649999999999997"/>
    <n v="0.47099999999999997"/>
    <n v="12"/>
    <n v="6"/>
    <s v="Martin"/>
    <s v="Gaines"/>
    <s v="San Diego State University"/>
    <n v="6"/>
    <x v="5"/>
    <n v="14.1"/>
  </r>
  <r>
    <n v="1893"/>
    <s v="M"/>
    <n v="0.56499999999999995"/>
    <n v="0.45"/>
    <n v="0.16"/>
    <n v="0.89500000000000002"/>
    <n v="0.41499999999999998"/>
    <n v="0.19500000000000001"/>
    <n v="0.246"/>
    <n v="9"/>
    <n v="10"/>
    <s v="Hazel"/>
    <s v="Villa"/>
    <s v="University of Minnesota"/>
    <n v="5"/>
    <x v="3"/>
    <n v="12.8"/>
  </r>
  <r>
    <n v="2870"/>
    <s v="I"/>
    <n v="0.37"/>
    <n v="0.28000000000000003"/>
    <n v="8.5000000000000006E-2"/>
    <n v="0.19800000000000001"/>
    <n v="8.0500000000000002E-2"/>
    <n v="4.5499999999999999E-2"/>
    <n v="5.8000000000000003E-2"/>
    <n v="5"/>
    <n v="5"/>
    <s v="Haniya"/>
    <s v="Talley"/>
    <s v="Prince William Sound Science Center"/>
    <n v="4"/>
    <x v="8"/>
    <n v="6.1"/>
  </r>
  <r>
    <n v="1099"/>
    <s v="M"/>
    <n v="0.49"/>
    <n v="0.46500000000000002"/>
    <n v="0.125"/>
    <n v="0.52249999999999996"/>
    <n v="0.23499999999999999"/>
    <n v="0.13"/>
    <n v="0.14099999999999999"/>
    <n v="7"/>
    <n v="13"/>
    <s v="Betty"/>
    <s v="Berg"/>
    <s v="University of Houston"/>
    <n v="3"/>
    <x v="6"/>
    <n v="3.6"/>
  </r>
  <r>
    <n v="3911"/>
    <s v="M"/>
    <n v="0.45500000000000002"/>
    <n v="0.35499999999999998"/>
    <n v="0.13500000000000001"/>
    <n v="0.47449999999999998"/>
    <n v="0.1865"/>
    <n v="9.35E-2"/>
    <n v="0.16800000000000001"/>
    <n v="13"/>
    <n v="13"/>
    <s v="Betty"/>
    <s v="Berg"/>
    <s v="University of Houston"/>
    <n v="5"/>
    <x v="3"/>
    <n v="12.8"/>
  </r>
  <r>
    <n v="688"/>
    <s v="F"/>
    <n v="0.53500000000000003"/>
    <n v="0.40500000000000003"/>
    <n v="0.125"/>
    <n v="0.92700000000000005"/>
    <n v="0.26"/>
    <n v="0.14249999999999999"/>
    <n v="0.34499999999999997"/>
    <n v="16"/>
    <n v="13"/>
    <s v="Betty"/>
    <s v="Berg"/>
    <s v="University of Houston"/>
    <n v="7"/>
    <x v="1"/>
    <n v="2.5"/>
  </r>
  <r>
    <n v="2959"/>
    <s v="F"/>
    <n v="0.65500000000000003"/>
    <n v="0.51500000000000001"/>
    <n v="0.2"/>
    <n v="1.494"/>
    <n v="0.72550000000000003"/>
    <n v="0.309"/>
    <n v="0.40500000000000003"/>
    <n v="12"/>
    <n v="3"/>
    <s v="Inaya"/>
    <s v="Bernard"/>
    <s v="Stanford University"/>
    <n v="4"/>
    <x v="8"/>
    <n v="6.1"/>
  </r>
  <r>
    <n v="1043"/>
    <s v="F"/>
    <n v="0.67500000000000004"/>
    <n v="0.56499999999999995"/>
    <n v="0.19500000000000001"/>
    <n v="1.8374999999999999"/>
    <n v="0.76449999999999996"/>
    <n v="0.36149999999999999"/>
    <n v="0.55300000000000005"/>
    <n v="12"/>
    <n v="7"/>
    <s v="Iona"/>
    <s v="Connolly"/>
    <s v="Florida Atlantic University"/>
    <n v="4"/>
    <x v="8"/>
    <n v="6.1"/>
  </r>
  <r>
    <n v="2133"/>
    <s v="F"/>
    <n v="0.52"/>
    <n v="0.41"/>
    <n v="0.125"/>
    <n v="0.69850000000000001"/>
    <n v="0.29449999999999998"/>
    <n v="0.16250000000000001"/>
    <n v="0.215"/>
    <n v="10"/>
    <n v="14"/>
    <s v="Santiago"/>
    <s v="Vaughan"/>
    <s v="Ohio State University_x0009_"/>
    <n v="7"/>
    <x v="1"/>
    <n v="2.5"/>
  </r>
  <r>
    <n v="1884"/>
    <s v="M"/>
    <n v="0.55500000000000005"/>
    <n v="0.41"/>
    <n v="0.125"/>
    <n v="0.59899999999999998"/>
    <n v="0.23449999999999999"/>
    <n v="0.14649999999999999"/>
    <n v="0.19400000000000001"/>
    <n v="8"/>
    <n v="12"/>
    <s v="Rebecca"/>
    <s v="Bennett"/>
    <s v="University of Houston"/>
    <n v="5"/>
    <x v="3"/>
    <n v="12.8"/>
  </r>
  <r>
    <n v="1299"/>
    <s v="I"/>
    <n v="0.53"/>
    <n v="0.42"/>
    <n v="0.155"/>
    <n v="0.81"/>
    <n v="0.47249999999999998"/>
    <n v="0.111"/>
    <n v="0.192"/>
    <n v="10"/>
    <n v="8"/>
    <s v="Kali"/>
    <s v="Metcalfe"/>
    <s v="Mote Marine Laboratory"/>
    <n v="10"/>
    <x v="4"/>
    <n v="24.1"/>
  </r>
  <r>
    <n v="2384"/>
    <s v="F"/>
    <n v="0.52500000000000002"/>
    <n v="0.39"/>
    <n v="0.13500000000000001"/>
    <n v="0.60050000000000003"/>
    <n v="0.22650000000000001"/>
    <n v="0.13100000000000001"/>
    <n v="0.21"/>
    <n v="16"/>
    <n v="6"/>
    <s v="Martin"/>
    <s v="Gaines"/>
    <s v="San Diego State University"/>
    <n v="3"/>
    <x v="6"/>
    <n v="3.6"/>
  </r>
  <r>
    <n v="2381"/>
    <s v="M"/>
    <n v="0.17499999999999999"/>
    <n v="0.13500000000000001"/>
    <n v="0.04"/>
    <n v="3.0499999999999999E-2"/>
    <n v="1.0999999999999999E-2"/>
    <n v="7.4999999999999997E-3"/>
    <n v="0.01"/>
    <n v="5"/>
    <n v="12"/>
    <s v="Rebecca"/>
    <s v="Bennett"/>
    <s v="University of Houston"/>
    <n v="2"/>
    <x v="9"/>
    <n v="18"/>
  </r>
  <r>
    <n v="3559"/>
    <s v="I"/>
    <n v="0.55000000000000004"/>
    <n v="0.42499999999999999"/>
    <n v="0.155"/>
    <n v="0.87250000000000005"/>
    <n v="0.41199999999999998"/>
    <n v="0.187"/>
    <n v="0.24249999999999999"/>
    <n v="10"/>
    <n v="14"/>
    <s v="Santiago"/>
    <s v="Vaughan"/>
    <s v="Ohio State University_x0009_"/>
    <n v="4"/>
    <x v="8"/>
    <n v="6.1"/>
  </r>
  <r>
    <n v="1745"/>
    <s v="F"/>
    <n v="0.68500000000000005"/>
    <n v="0.56499999999999995"/>
    <n v="0.17499999999999999"/>
    <n v="1.6379999999999999"/>
    <n v="0.77749999999999997"/>
    <n v="0.375"/>
    <n v="0.438"/>
    <n v="11"/>
    <n v="1"/>
    <s v="Jan"/>
    <s v="Odom"/>
    <s v="University of Houston"/>
    <n v="1"/>
    <x v="0"/>
    <n v="22.1"/>
  </r>
  <r>
    <n v="2053"/>
    <s v="M"/>
    <n v="0.46"/>
    <n v="0.34499999999999997"/>
    <n v="0.12"/>
    <n v="0.49349999999999999"/>
    <n v="0.24349999999999999"/>
    <n v="0.11749999999999999"/>
    <n v="0.13200000000000001"/>
    <n v="8"/>
    <n v="5"/>
    <s v="Haniya"/>
    <s v="Talley"/>
    <s v="Prince William Sound Science Center"/>
    <n v="8"/>
    <x v="2"/>
    <n v="12.3"/>
  </r>
  <r>
    <n v="3077"/>
    <s v="F"/>
    <n v="0.68"/>
    <n v="0.56000000000000005"/>
    <n v="0.19500000000000001"/>
    <n v="1.6639999999999999"/>
    <n v="0.57999999999999996"/>
    <n v="0.38550000000000001"/>
    <n v="0.54500000000000004"/>
    <n v="11"/>
    <n v="1"/>
    <s v="Jan"/>
    <s v="Odom"/>
    <s v="University of Houston"/>
    <n v="7"/>
    <x v="1"/>
    <n v="2.5"/>
  </r>
  <r>
    <n v="3058"/>
    <s v="M"/>
    <n v="0.61499999999999999"/>
    <n v="0.49"/>
    <n v="0.17"/>
    <n v="1.145"/>
    <n v="0.49149999999999999"/>
    <n v="0.20799999999999999"/>
    <n v="0.34300000000000003"/>
    <n v="13"/>
    <n v="4"/>
    <s v="Nate"/>
    <s v="Craig"/>
    <s v="NOAA Fisheries"/>
    <n v="9"/>
    <x v="7"/>
    <n v="1.9"/>
  </r>
  <r>
    <n v="265"/>
    <s v="M"/>
    <n v="0.27"/>
    <n v="0.2"/>
    <n v="0.08"/>
    <n v="0.1205"/>
    <n v="4.65E-2"/>
    <n v="2.8000000000000001E-2"/>
    <n v="0.04"/>
    <n v="6"/>
    <n v="8"/>
    <s v="Kali"/>
    <s v="Metcalfe"/>
    <s v="Mote Marine Laboratory"/>
    <n v="4"/>
    <x v="8"/>
    <n v="6.1"/>
  </r>
  <r>
    <n v="896"/>
    <s v="I"/>
    <n v="0.255"/>
    <n v="0.19"/>
    <n v="0.05"/>
    <n v="8.3000000000000004E-2"/>
    <n v="2.9499999999999998E-2"/>
    <n v="2.1499999999999998E-2"/>
    <n v="2.7E-2"/>
    <n v="6"/>
    <n v="15"/>
    <s v="Conan"/>
    <s v="Dalton"/>
    <s v="University of Houston"/>
    <n v="4"/>
    <x v="8"/>
    <n v="6.1"/>
  </r>
  <r>
    <n v="2424"/>
    <s v="F"/>
    <n v="0.41"/>
    <n v="0.315"/>
    <n v="0.11"/>
    <n v="0.32100000000000001"/>
    <n v="0.1255"/>
    <n v="6.5500000000000003E-2"/>
    <n v="9.5000000000000001E-2"/>
    <n v="10"/>
    <n v="9"/>
    <s v="Danica"/>
    <s v="Tyler"/>
    <s v="University of Florida_x0009_"/>
    <n v="9"/>
    <x v="7"/>
    <n v="1.9"/>
  </r>
  <r>
    <n v="930"/>
    <s v="I"/>
    <n v="0.44"/>
    <n v="0.34499999999999997"/>
    <n v="0.13"/>
    <n v="0.44950000000000001"/>
    <n v="0.20899999999999999"/>
    <n v="8.3500000000000005E-2"/>
    <n v="0.13400000000000001"/>
    <n v="6"/>
    <n v="8"/>
    <s v="Kali"/>
    <s v="Metcalfe"/>
    <s v="Mote Marine Laboratory"/>
    <n v="2"/>
    <x v="9"/>
    <n v="18"/>
  </r>
  <r>
    <n v="292"/>
    <s v="F"/>
    <n v="0.56499999999999995"/>
    <n v="0.505"/>
    <n v="0.21"/>
    <n v="1.2765"/>
    <n v="0.501"/>
    <n v="0.27900000000000003"/>
    <n v="0.35499999999999998"/>
    <n v="12"/>
    <n v="13"/>
    <s v="Betty"/>
    <s v="Berg"/>
    <s v="University of Houston"/>
    <n v="7"/>
    <x v="1"/>
    <n v="2.5"/>
  </r>
  <r>
    <n v="3082"/>
    <s v="F"/>
    <n v="0.73"/>
    <n v="0.55000000000000004"/>
    <n v="0.20499999999999999"/>
    <n v="1.9079999999999999"/>
    <n v="0.54149999999999998"/>
    <n v="0.35649999999999998"/>
    <n v="0.59650000000000003"/>
    <n v="14"/>
    <n v="15"/>
    <s v="Conan"/>
    <s v="Dalton"/>
    <s v="University of Houston"/>
    <n v="7"/>
    <x v="1"/>
    <n v="2.5"/>
  </r>
  <r>
    <n v="620"/>
    <s v="M"/>
    <n v="0.23499999999999999"/>
    <n v="0.17"/>
    <n v="5.5E-2"/>
    <n v="5.1499999999999997E-2"/>
    <n v="1.7999999999999999E-2"/>
    <n v="1.0500000000000001E-2"/>
    <n v="1.95E-2"/>
    <n v="7"/>
    <n v="11"/>
    <s v="Naima"/>
    <s v="Reyes"/>
    <s v="University of Houston"/>
    <n v="10"/>
    <x v="4"/>
    <n v="24.1"/>
  </r>
  <r>
    <n v="4012"/>
    <s v="M"/>
    <n v="0.61499999999999999"/>
    <n v="0.53"/>
    <n v="0.17"/>
    <n v="1.1200000000000001"/>
    <n v="0.57750000000000001"/>
    <n v="0.20949999999999999"/>
    <n v="0.28599999999999998"/>
    <n v="9"/>
    <n v="12"/>
    <s v="Rebecca"/>
    <s v="Bennett"/>
    <s v="University of Houston"/>
    <n v="6"/>
    <x v="5"/>
    <n v="14.1"/>
  </r>
  <r>
    <n v="2274"/>
    <s v="F"/>
    <n v="0.67"/>
    <n v="0.52"/>
    <n v="0.15"/>
    <n v="1.4059999999999999"/>
    <n v="0.51900000000000002"/>
    <n v="0.34799999999999998"/>
    <n v="0.37"/>
    <n v="13"/>
    <n v="8"/>
    <s v="Kali"/>
    <s v="Metcalfe"/>
    <s v="Mote Marine Laboratory"/>
    <n v="8"/>
    <x v="2"/>
    <n v="12.3"/>
  </r>
  <r>
    <n v="300"/>
    <s v="M"/>
    <n v="0.37"/>
    <n v="0.28000000000000003"/>
    <n v="0.105"/>
    <n v="0.23400000000000001"/>
    <n v="9.0499999999999997E-2"/>
    <n v="5.8500000000000003E-2"/>
    <n v="7.4999999999999997E-2"/>
    <n v="9"/>
    <n v="9"/>
    <s v="Danica"/>
    <s v="Tyler"/>
    <s v="University of Florida_x0009_"/>
    <n v="9"/>
    <x v="7"/>
    <n v="1.9"/>
  </r>
  <r>
    <n v="3541"/>
    <s v="I"/>
    <n v="0.44500000000000001"/>
    <n v="0.35499999999999998"/>
    <n v="9.5000000000000001E-2"/>
    <n v="0.36149999999999999"/>
    <n v="0.14149999999999999"/>
    <n v="7.85E-2"/>
    <n v="0.12"/>
    <n v="8"/>
    <n v="5"/>
    <s v="Haniya"/>
    <s v="Talley"/>
    <s v="Prince William Sound Science Center"/>
    <n v="10"/>
    <x v="4"/>
    <n v="24.1"/>
  </r>
  <r>
    <n v="2108"/>
    <s v="F"/>
    <n v="0.67500000000000004"/>
    <n v="0.55000000000000004"/>
    <n v="0.18"/>
    <n v="1.6884999999999999"/>
    <n v="0.56200000000000006"/>
    <n v="0.3705"/>
    <n v="0.6"/>
    <n v="15"/>
    <n v="15"/>
    <s v="Conan"/>
    <s v="Dalton"/>
    <s v="University of Houston"/>
    <n v="10"/>
    <x v="4"/>
    <n v="24.1"/>
  </r>
  <r>
    <n v="1634"/>
    <s v="I"/>
    <n v="0.57499999999999996"/>
    <n v="0.42499999999999999"/>
    <n v="0.13500000000000001"/>
    <n v="0.79649999999999999"/>
    <n v="0.36399999999999999"/>
    <n v="0.19600000000000001"/>
    <n v="0.23899999999999999"/>
    <n v="10"/>
    <n v="4"/>
    <s v="Nate"/>
    <s v="Craig"/>
    <s v="NOAA Fisheries"/>
    <n v="8"/>
    <x v="2"/>
    <n v="12.3"/>
  </r>
  <r>
    <n v="1016"/>
    <s v="F"/>
    <n v="0.625"/>
    <n v="0.48499999999999999"/>
    <n v="0.2"/>
    <n v="1.38"/>
    <n v="0.58450000000000002"/>
    <n v="0.30199999999999999"/>
    <n v="0.40100000000000002"/>
    <n v="9"/>
    <n v="10"/>
    <s v="Hazel"/>
    <s v="Villa"/>
    <s v="University of Minnesota"/>
    <n v="9"/>
    <x v="7"/>
    <n v="1.9"/>
  </r>
  <r>
    <n v="3973"/>
    <s v="M"/>
    <n v="0.41499999999999998"/>
    <n v="0.315"/>
    <n v="0.12"/>
    <n v="0.40150000000000002"/>
    <n v="0.19900000000000001"/>
    <n v="8.6999999999999994E-2"/>
    <n v="9.7000000000000003E-2"/>
    <n v="8"/>
    <n v="2"/>
    <s v="Tiegan"/>
    <s v="Davie"/>
    <s v="University of California, Davis"/>
    <n v="9"/>
    <x v="7"/>
    <n v="1.9"/>
  </r>
  <r>
    <n v="194"/>
    <s v="I"/>
    <n v="0.35499999999999998"/>
    <n v="0.27500000000000002"/>
    <n v="8.5000000000000006E-2"/>
    <n v="0.22"/>
    <n v="9.1999999999999998E-2"/>
    <n v="0.06"/>
    <n v="0.15"/>
    <n v="8"/>
    <n v="11"/>
    <s v="Naima"/>
    <s v="Reyes"/>
    <s v="University of Houston"/>
    <n v="9"/>
    <x v="7"/>
    <n v="1.9"/>
  </r>
  <r>
    <n v="1020"/>
    <s v="M"/>
    <n v="0.63500000000000001"/>
    <n v="0.49"/>
    <n v="0.17499999999999999"/>
    <n v="1.375"/>
    <n v="0.623"/>
    <n v="0.27050000000000002"/>
    <n v="0.39500000000000002"/>
    <n v="11"/>
    <n v="3"/>
    <s v="Inaya"/>
    <s v="Bernard"/>
    <s v="Stanford University"/>
    <n v="1"/>
    <x v="0"/>
    <n v="22.1"/>
  </r>
  <r>
    <n v="2150"/>
    <s v="M"/>
    <n v="0.27"/>
    <n v="0.19500000000000001"/>
    <n v="7.0000000000000007E-2"/>
    <n v="0.106"/>
    <n v="4.65E-2"/>
    <n v="1.7999999999999999E-2"/>
    <n v="3.5999999999999997E-2"/>
    <n v="7"/>
    <n v="3"/>
    <s v="Inaya"/>
    <s v="Bernard"/>
    <s v="Stanford University"/>
    <n v="5"/>
    <x v="3"/>
    <n v="12.8"/>
  </r>
  <r>
    <n v="2946"/>
    <s v="F"/>
    <n v="0.63500000000000001"/>
    <n v="0.48499999999999999"/>
    <n v="0.19"/>
    <n v="1.3765000000000001"/>
    <n v="0.63400000000000001"/>
    <n v="0.28849999999999998"/>
    <n v="0.40600000000000003"/>
    <n v="11"/>
    <n v="7"/>
    <s v="Iona"/>
    <s v="Connolly"/>
    <s v="Florida Atlantic University"/>
    <n v="9"/>
    <x v="7"/>
    <n v="1.9"/>
  </r>
  <r>
    <n v="2238"/>
    <s v="M"/>
    <n v="0.58499999999999996"/>
    <n v="0.46500000000000002"/>
    <n v="0.19"/>
    <n v="1.171"/>
    <n v="0.39050000000000001"/>
    <n v="0.23549999999999999"/>
    <n v="0.4"/>
    <n v="17"/>
    <n v="15"/>
    <s v="Conan"/>
    <s v="Dalton"/>
    <s v="University of Houston"/>
    <n v="2"/>
    <x v="9"/>
    <n v="18"/>
  </r>
  <r>
    <n v="124"/>
    <s v="M"/>
    <n v="0.37"/>
    <n v="0.26500000000000001"/>
    <n v="7.4999999999999997E-2"/>
    <n v="0.214"/>
    <n v="0.09"/>
    <n v="5.0999999999999997E-2"/>
    <n v="7.0000000000000007E-2"/>
    <n v="6"/>
    <n v="2"/>
    <s v="Tiegan"/>
    <s v="Davie"/>
    <s v="University of California, Davis"/>
    <n v="1"/>
    <x v="0"/>
    <n v="22.1"/>
  </r>
  <r>
    <n v="918"/>
    <s v="I"/>
    <n v="0.41"/>
    <n v="0.31"/>
    <n v="0.09"/>
    <n v="0.33900000000000002"/>
    <n v="0.155"/>
    <n v="6.9500000000000006E-2"/>
    <n v="0.09"/>
    <n v="7"/>
    <n v="9"/>
    <s v="Danica"/>
    <s v="Tyler"/>
    <s v="University of Florida_x0009_"/>
    <n v="8"/>
    <x v="2"/>
    <n v="12.3"/>
  </r>
  <r>
    <n v="2246"/>
    <s v="M"/>
    <n v="0.46"/>
    <n v="0.375"/>
    <n v="0.14000000000000001"/>
    <n v="0.51049999999999995"/>
    <n v="0.192"/>
    <n v="0.1045"/>
    <n v="0.20499999999999999"/>
    <n v="9"/>
    <n v="7"/>
    <s v="Iona"/>
    <s v="Connolly"/>
    <s v="Florida Atlantic University"/>
    <n v="3"/>
    <x v="6"/>
    <n v="3.6"/>
  </r>
  <r>
    <n v="923"/>
    <s v="I"/>
    <n v="0.42"/>
    <n v="0.315"/>
    <n v="0.1"/>
    <n v="0.34350000000000003"/>
    <n v="0.157"/>
    <n v="7.9500000000000001E-2"/>
    <n v="0.09"/>
    <n v="6"/>
    <n v="3"/>
    <s v="Inaya"/>
    <s v="Bernard"/>
    <s v="Stanford University"/>
    <n v="8"/>
    <x v="2"/>
    <n v="12.3"/>
  </r>
  <r>
    <n v="993"/>
    <s v="F"/>
    <n v="0.57999999999999996"/>
    <n v="0.46"/>
    <n v="0.18"/>
    <n v="1.0515000000000001"/>
    <n v="0.40949999999999998"/>
    <n v="0.25950000000000001"/>
    <n v="0.27600000000000002"/>
    <n v="8"/>
    <n v="6"/>
    <s v="Martin"/>
    <s v="Gaines"/>
    <s v="San Diego State University"/>
    <n v="2"/>
    <x v="9"/>
    <n v="18"/>
  </r>
  <r>
    <n v="3689"/>
    <s v="I"/>
    <n v="0.63"/>
    <n v="0.49"/>
    <n v="0.17"/>
    <n v="1.2170000000000001"/>
    <n v="0.55149999999999999"/>
    <n v="0.21199999999999999"/>
    <n v="0.31"/>
    <n v="11"/>
    <n v="3"/>
    <s v="Inaya"/>
    <s v="Bernard"/>
    <s v="Stanford University"/>
    <n v="1"/>
    <x v="0"/>
    <n v="22.1"/>
  </r>
  <r>
    <n v="2278"/>
    <s v="F"/>
    <n v="0.6"/>
    <n v="0.47499999999999998"/>
    <n v="0.18"/>
    <n v="1.1805000000000001"/>
    <n v="0.4345"/>
    <n v="0.2475"/>
    <n v="0.42499999999999999"/>
    <n v="19"/>
    <n v="13"/>
    <s v="Betty"/>
    <s v="Berg"/>
    <s v="University of Houston"/>
    <n v="9"/>
    <x v="7"/>
    <n v="1.9"/>
  </r>
  <r>
    <n v="2285"/>
    <s v="I"/>
    <n v="0.40500000000000003"/>
    <n v="0.315"/>
    <n v="0.105"/>
    <n v="0.34699999999999998"/>
    <n v="0.1605"/>
    <n v="7.85E-2"/>
    <n v="0.1"/>
    <n v="9"/>
    <n v="11"/>
    <s v="Naima"/>
    <s v="Reyes"/>
    <s v="University of Houston"/>
    <n v="6"/>
    <x v="5"/>
    <n v="14.1"/>
  </r>
  <r>
    <n v="2310"/>
    <s v="M"/>
    <n v="0.47"/>
    <n v="0.375"/>
    <n v="0.13"/>
    <n v="0.57950000000000002"/>
    <n v="0.2145"/>
    <n v="0.16400000000000001"/>
    <n v="0.19500000000000001"/>
    <n v="13"/>
    <n v="12"/>
    <s v="Rebecca"/>
    <s v="Bennett"/>
    <s v="University of Houston"/>
    <n v="8"/>
    <x v="2"/>
    <n v="12.3"/>
  </r>
  <r>
    <n v="3546"/>
    <s v="I"/>
    <n v="0.47499999999999998"/>
    <n v="0.36"/>
    <n v="0.13500000000000001"/>
    <n v="0.4355"/>
    <n v="0.19600000000000001"/>
    <n v="9.2499999999999999E-2"/>
    <n v="0.125"/>
    <n v="8"/>
    <n v="11"/>
    <s v="Naima"/>
    <s v="Reyes"/>
    <s v="University of Houston"/>
    <n v="2"/>
    <x v="9"/>
    <n v="18"/>
  </r>
  <r>
    <n v="4088"/>
    <s v="I"/>
    <n v="0.59499999999999997"/>
    <n v="0.47499999999999998"/>
    <n v="0.155"/>
    <n v="0.98399999999999999"/>
    <n v="0.48649999999999999"/>
    <n v="0.184"/>
    <n v="0.27550000000000002"/>
    <n v="10"/>
    <n v="4"/>
    <s v="Nate"/>
    <s v="Craig"/>
    <s v="NOAA Fisheries"/>
    <n v="7"/>
    <x v="1"/>
    <n v="2.5"/>
  </r>
  <r>
    <n v="705"/>
    <s v="M"/>
    <n v="0.4"/>
    <n v="0.3"/>
    <n v="0.125"/>
    <n v="0.41699999999999998"/>
    <n v="0.191"/>
    <n v="0.09"/>
    <n v="0.11749999999999999"/>
    <n v="9"/>
    <n v="6"/>
    <s v="Martin"/>
    <s v="Gaines"/>
    <s v="San Diego State University"/>
    <n v="2"/>
    <x v="9"/>
    <n v="18"/>
  </r>
  <r>
    <n v="978"/>
    <s v="F"/>
    <n v="0.53500000000000003"/>
    <n v="0.4"/>
    <n v="0.13500000000000001"/>
    <n v="0.82150000000000001"/>
    <n v="0.39350000000000002"/>
    <n v="0.19600000000000001"/>
    <n v="0.20499999999999999"/>
    <n v="8"/>
    <n v="2"/>
    <s v="Tiegan"/>
    <s v="Davie"/>
    <s v="University of California, Davis"/>
    <n v="7"/>
    <x v="1"/>
    <n v="2.5"/>
  </r>
  <r>
    <n v="1631"/>
    <s v="I"/>
    <n v="0.56999999999999995"/>
    <n v="0.44500000000000001"/>
    <n v="0.155"/>
    <n v="0.86699999999999999"/>
    <n v="0.3705"/>
    <n v="0.17050000000000001"/>
    <n v="0.28000000000000003"/>
    <n v="9"/>
    <n v="14"/>
    <s v="Santiago"/>
    <s v="Vaughan"/>
    <s v="Ohio State University_x0009_"/>
    <n v="8"/>
    <x v="2"/>
    <n v="12.3"/>
  </r>
  <r>
    <n v="617"/>
    <s v="F"/>
    <n v="0.47"/>
    <n v="0.35499999999999998"/>
    <n v="0.14000000000000001"/>
    <n v="0.433"/>
    <n v="0.1525"/>
    <n v="9.5000000000000001E-2"/>
    <n v="0.152"/>
    <n v="12"/>
    <n v="2"/>
    <s v="Tiegan"/>
    <s v="Davie"/>
    <s v="University of California, Davis"/>
    <n v="6"/>
    <x v="5"/>
    <n v="14.1"/>
  </r>
  <r>
    <n v="2337"/>
    <s v="F"/>
    <n v="0.56499999999999995"/>
    <n v="0.48"/>
    <n v="0.17499999999999999"/>
    <n v="0.95699999999999996"/>
    <n v="0.38850000000000001"/>
    <n v="0.215"/>
    <n v="0.27500000000000002"/>
    <n v="18"/>
    <n v="2"/>
    <s v="Tiegan"/>
    <s v="Davie"/>
    <s v="University of California, Davis"/>
    <n v="10"/>
    <x v="4"/>
    <n v="24.1"/>
  </r>
  <r>
    <n v="4034"/>
    <s v="I"/>
    <n v="0.495"/>
    <n v="0.38500000000000001"/>
    <n v="0.125"/>
    <n v="0.51249999999999996"/>
    <n v="0.20749999999999999"/>
    <n v="0.11550000000000001"/>
    <n v="0.17199999999999999"/>
    <n v="10"/>
    <n v="7"/>
    <s v="Iona"/>
    <s v="Connolly"/>
    <s v="Florida Atlantic University"/>
    <n v="2"/>
    <x v="9"/>
    <n v="18"/>
  </r>
  <r>
    <n v="1370"/>
    <s v="F"/>
    <n v="0.61499999999999999"/>
    <n v="0.47499999999999998"/>
    <n v="0.155"/>
    <n v="1.004"/>
    <n v="0.44750000000000001"/>
    <n v="0.193"/>
    <n v="0.28949999999999998"/>
    <n v="10"/>
    <n v="13"/>
    <s v="Betty"/>
    <s v="Berg"/>
    <s v="University of Houston"/>
    <n v="9"/>
    <x v="7"/>
    <n v="1.9"/>
  </r>
  <r>
    <n v="2524"/>
    <s v="F"/>
    <n v="0.56499999999999995"/>
    <n v="0.44"/>
    <n v="0.15"/>
    <n v="0.98299999999999998"/>
    <n v="0.44750000000000001"/>
    <n v="0.23549999999999999"/>
    <n v="0.2485"/>
    <n v="9"/>
    <n v="7"/>
    <s v="Iona"/>
    <s v="Connolly"/>
    <s v="Florida Atlantic University"/>
    <n v="1"/>
    <x v="0"/>
    <n v="22.1"/>
  </r>
  <r>
    <n v="2083"/>
    <s v="F"/>
    <n v="0.66500000000000004"/>
    <n v="0.52500000000000002"/>
    <n v="0.21"/>
    <n v="1.6439999999999999"/>
    <n v="0.81799999999999995"/>
    <n v="0.33950000000000002"/>
    <n v="0.42749999999999999"/>
    <n v="10"/>
    <n v="15"/>
    <s v="Conan"/>
    <s v="Dalton"/>
    <s v="University of Houston"/>
    <n v="9"/>
    <x v="7"/>
    <n v="1.9"/>
  </r>
  <r>
    <n v="94"/>
    <s v="F"/>
    <n v="0.625"/>
    <n v="0.495"/>
    <n v="0.16500000000000001"/>
    <n v="1.262"/>
    <n v="0.50700000000000001"/>
    <n v="0.318"/>
    <n v="0.39"/>
    <n v="10"/>
    <n v="4"/>
    <s v="Nate"/>
    <s v="Craig"/>
    <s v="NOAA Fisheries"/>
    <n v="8"/>
    <x v="2"/>
    <n v="12.3"/>
  </r>
  <r>
    <n v="2426"/>
    <s v="I"/>
    <n v="0.57499999999999996"/>
    <n v="0.45"/>
    <n v="0.17"/>
    <n v="0.93149999999999999"/>
    <n v="0.35799999999999998"/>
    <n v="0.2145"/>
    <n v="0.26"/>
    <n v="13"/>
    <n v="9"/>
    <s v="Danica"/>
    <s v="Tyler"/>
    <s v="University of Florida_x0009_"/>
    <n v="5"/>
    <x v="3"/>
    <n v="12.8"/>
  </r>
  <r>
    <n v="2628"/>
    <s v="I"/>
    <n v="0.27500000000000002"/>
    <n v="0.20499999999999999"/>
    <n v="7.0000000000000007E-2"/>
    <n v="0.1055"/>
    <n v="0.495"/>
    <n v="1.9E-2"/>
    <n v="3.15E-2"/>
    <n v="5"/>
    <n v="7"/>
    <s v="Iona"/>
    <s v="Connolly"/>
    <s v="Florida Atlantic University"/>
    <n v="9"/>
    <x v="7"/>
    <n v="1.9"/>
  </r>
  <r>
    <n v="1034"/>
    <s v="M"/>
    <n v="0.65"/>
    <n v="0.52500000000000002"/>
    <n v="0.185"/>
    <n v="1.6220000000000001"/>
    <n v="0.66449999999999998"/>
    <n v="0.32250000000000001"/>
    <n v="0.47699999999999998"/>
    <n v="10"/>
    <n v="1"/>
    <s v="Jan"/>
    <s v="Odom"/>
    <s v="University of Houston"/>
    <n v="6"/>
    <x v="5"/>
    <n v="14.1"/>
  </r>
  <r>
    <n v="1708"/>
    <s v="M"/>
    <n v="0.64500000000000002"/>
    <n v="0.5"/>
    <n v="0.17499999999999999"/>
    <n v="1.286"/>
    <n v="0.5645"/>
    <n v="0.28799999999999998"/>
    <n v="0.38600000000000001"/>
    <n v="12"/>
    <n v="11"/>
    <s v="Naima"/>
    <s v="Reyes"/>
    <s v="University of Houston"/>
    <n v="2"/>
    <x v="9"/>
    <n v="18"/>
  </r>
  <r>
    <n v="2410"/>
    <s v="F"/>
    <n v="0.64"/>
    <n v="0.5"/>
    <n v="0.15"/>
    <n v="1.0705"/>
    <n v="0.371"/>
    <n v="0.27050000000000002"/>
    <n v="0.36"/>
    <n v="8"/>
    <n v="9"/>
    <s v="Danica"/>
    <s v="Tyler"/>
    <s v="University of Florida_x0009_"/>
    <n v="9"/>
    <x v="7"/>
    <n v="1.9"/>
  </r>
  <r>
    <n v="3537"/>
    <s v="I"/>
    <n v="0.42499999999999999"/>
    <n v="0.32500000000000001"/>
    <n v="0.11"/>
    <n v="0.40500000000000003"/>
    <n v="0.16950000000000001"/>
    <n v="9.1999999999999998E-2"/>
    <n v="0.1065"/>
    <n v="8"/>
    <n v="7"/>
    <s v="Iona"/>
    <s v="Connolly"/>
    <s v="Florida Atlantic University"/>
    <n v="3"/>
    <x v="6"/>
    <n v="3.6"/>
  </r>
  <r>
    <n v="78"/>
    <s v="F"/>
    <n v="0.6"/>
    <n v="0.47"/>
    <n v="0.15"/>
    <n v="0.92200000000000004"/>
    <n v="0.36299999999999999"/>
    <n v="0.19400000000000001"/>
    <n v="0.30499999999999999"/>
    <n v="10"/>
    <n v="13"/>
    <s v="Betty"/>
    <s v="Berg"/>
    <s v="University of Houston"/>
    <n v="10"/>
    <x v="4"/>
    <n v="24.1"/>
  </r>
  <r>
    <n v="3344"/>
    <s v="F"/>
    <n v="0.45500000000000002"/>
    <n v="0.36499999999999999"/>
    <n v="0.11"/>
    <n v="0.38500000000000001"/>
    <n v="0.16600000000000001"/>
    <n v="4.5999999999999999E-2"/>
    <n v="0.13450000000000001"/>
    <n v="13"/>
    <n v="11"/>
    <s v="Naima"/>
    <s v="Reyes"/>
    <s v="University of Houston"/>
    <n v="2"/>
    <x v="9"/>
    <n v="18"/>
  </r>
  <r>
    <n v="3274"/>
    <s v="F"/>
    <n v="0.47499999999999998"/>
    <n v="0.375"/>
    <n v="0.14000000000000001"/>
    <n v="0.501"/>
    <n v="0.192"/>
    <n v="0.11749999999999999"/>
    <n v="0.17499999999999999"/>
    <n v="13"/>
    <n v="2"/>
    <s v="Tiegan"/>
    <s v="Davie"/>
    <s v="University of California, Davis"/>
    <n v="6"/>
    <x v="5"/>
    <n v="14.1"/>
  </r>
  <r>
    <n v="894"/>
    <s v="I"/>
    <n v="0.24"/>
    <n v="0.17499999999999999"/>
    <n v="5.5E-2"/>
    <n v="7.0499999999999993E-2"/>
    <n v="2.5000000000000001E-2"/>
    <n v="1.4E-2"/>
    <n v="2.1000000000000001E-2"/>
    <n v="5"/>
    <n v="8"/>
    <s v="Kali"/>
    <s v="Metcalfe"/>
    <s v="Mote Marine Laboratory"/>
    <n v="7"/>
    <x v="1"/>
    <n v="2.5"/>
  </r>
  <r>
    <n v="406"/>
    <s v="F"/>
    <n v="0.52500000000000002"/>
    <n v="0.44"/>
    <n v="0.15"/>
    <n v="0.84250000000000003"/>
    <n v="0.36849999999999999"/>
    <n v="0.19850000000000001"/>
    <n v="0.24"/>
    <n v="12"/>
    <n v="12"/>
    <s v="Rebecca"/>
    <s v="Bennett"/>
    <s v="University of Houston"/>
    <n v="2"/>
    <x v="9"/>
    <n v="18"/>
  </r>
  <r>
    <n v="3782"/>
    <s v="M"/>
    <n v="0.61499999999999999"/>
    <n v="0.45500000000000002"/>
    <n v="0.13"/>
    <n v="0.96850000000000003"/>
    <n v="0.49"/>
    <n v="0.182"/>
    <n v="0.26550000000000001"/>
    <n v="10"/>
    <n v="4"/>
    <s v="Nate"/>
    <s v="Craig"/>
    <s v="NOAA Fisheries"/>
    <n v="9"/>
    <x v="7"/>
    <n v="1.9"/>
  </r>
  <r>
    <n v="2232"/>
    <s v="F"/>
    <n v="0.505"/>
    <n v="0.4"/>
    <n v="0.16500000000000001"/>
    <n v="0.72899999999999998"/>
    <n v="0.26750000000000002"/>
    <n v="0.155"/>
    <n v="0.25"/>
    <n v="9"/>
    <n v="11"/>
    <s v="Naima"/>
    <s v="Reyes"/>
    <s v="University of Houston"/>
    <n v="9"/>
    <x v="7"/>
    <n v="1.9"/>
  </r>
  <r>
    <n v="424"/>
    <s v="I"/>
    <n v="0.28999999999999998"/>
    <n v="0.22500000000000001"/>
    <n v="7.0000000000000007E-2"/>
    <n v="0.10100000000000001"/>
    <n v="3.5999999999999997E-2"/>
    <n v="2.35E-2"/>
    <n v="3.5000000000000003E-2"/>
    <n v="8"/>
    <n v="12"/>
    <s v="Rebecca"/>
    <s v="Bennett"/>
    <s v="University of Houston"/>
    <n v="8"/>
    <x v="2"/>
    <n v="12.3"/>
  </r>
  <r>
    <n v="295"/>
    <s v="M"/>
    <n v="0.6"/>
    <n v="0.495"/>
    <n v="0.19500000000000001"/>
    <n v="1.0575000000000001"/>
    <n v="0.38400000000000001"/>
    <n v="0.19"/>
    <n v="0.375"/>
    <n v="26"/>
    <n v="13"/>
    <s v="Betty"/>
    <s v="Berg"/>
    <s v="University of Houston"/>
    <n v="8"/>
    <x v="2"/>
    <n v="12.3"/>
  </r>
  <r>
    <n v="2910"/>
    <s v="F"/>
    <n v="0.57999999999999996"/>
    <n v="0.45"/>
    <n v="0.15"/>
    <n v="0.92"/>
    <n v="0.39300000000000002"/>
    <n v="0.21199999999999999"/>
    <n v="0.28949999999999998"/>
    <n v="9"/>
    <n v="14"/>
    <s v="Santiago"/>
    <s v="Vaughan"/>
    <s v="Ohio State University_x0009_"/>
    <n v="9"/>
    <x v="7"/>
    <n v="1.9"/>
  </r>
  <r>
    <n v="2304"/>
    <s v="F"/>
    <n v="0.57999999999999996"/>
    <n v="0.45500000000000002"/>
    <n v="0.12"/>
    <n v="0.94"/>
    <n v="0.39900000000000002"/>
    <n v="0.25700000000000001"/>
    <n v="0.26500000000000001"/>
    <n v="11"/>
    <n v="12"/>
    <s v="Rebecca"/>
    <s v="Bennett"/>
    <s v="University of Houston"/>
    <n v="9"/>
    <x v="7"/>
    <n v="1.9"/>
  </r>
  <r>
    <n v="1533"/>
    <s v="I"/>
    <n v="0.28499999999999998"/>
    <n v="0.21"/>
    <n v="5.5E-2"/>
    <n v="0.10100000000000001"/>
    <n v="4.1500000000000002E-2"/>
    <n v="1.7000000000000001E-2"/>
    <n v="3.3500000000000002E-2"/>
    <n v="5"/>
    <n v="2"/>
    <s v="Tiegan"/>
    <s v="Davie"/>
    <s v="University of California, Davis"/>
    <n v="3"/>
    <x v="6"/>
    <n v="3.6"/>
  </r>
  <r>
    <n v="4137"/>
    <s v="F"/>
    <n v="0.61499999999999999"/>
    <n v="0.495"/>
    <n v="0.155"/>
    <n v="1.0805"/>
    <n v="0.52"/>
    <n v="0.19"/>
    <n v="0.32"/>
    <n v="9"/>
    <n v="1"/>
    <s v="Jan"/>
    <s v="Odom"/>
    <s v="University of Houston"/>
    <n v="7"/>
    <x v="1"/>
    <n v="2.5"/>
  </r>
  <r>
    <n v="3916"/>
    <s v="I"/>
    <n v="0.56000000000000005"/>
    <n v="0.44500000000000001"/>
    <n v="0.16500000000000001"/>
    <n v="1.0285"/>
    <n v="0.45350000000000001"/>
    <n v="0.253"/>
    <n v="0.27500000000000002"/>
    <n v="11"/>
    <n v="15"/>
    <s v="Conan"/>
    <s v="Dalton"/>
    <s v="University of Houston"/>
    <n v="8"/>
    <x v="2"/>
    <n v="12.3"/>
  </r>
  <r>
    <n v="3130"/>
    <s v="F"/>
    <n v="0.63"/>
    <n v="0.49"/>
    <n v="0.17"/>
    <n v="1.2155"/>
    <n v="0.46250000000000002"/>
    <n v="0.20449999999999999"/>
    <n v="0.3105"/>
    <n v="10"/>
    <n v="11"/>
    <s v="Naima"/>
    <s v="Reyes"/>
    <s v="University of Houston"/>
    <n v="3"/>
    <x v="6"/>
    <n v="3.6"/>
  </r>
  <r>
    <n v="1876"/>
    <s v="F"/>
    <n v="0.54"/>
    <n v="0.42499999999999999"/>
    <n v="0.16"/>
    <n v="0.94550000000000001"/>
    <n v="0.36749999999999999"/>
    <n v="0.20050000000000001"/>
    <n v="0.29499999999999998"/>
    <n v="9"/>
    <n v="11"/>
    <s v="Naima"/>
    <s v="Reyes"/>
    <s v="University of Houston"/>
    <n v="5"/>
    <x v="3"/>
    <n v="12.8"/>
  </r>
  <r>
    <n v="2251"/>
    <s v="M"/>
    <n v="0.65500000000000003"/>
    <n v="0.59"/>
    <n v="0.2"/>
    <n v="1.5455000000000001"/>
    <n v="0.65400000000000003"/>
    <n v="0.3765"/>
    <n v="0.41499999999999998"/>
    <n v="11"/>
    <n v="7"/>
    <s v="Iona"/>
    <s v="Connolly"/>
    <s v="Florida Atlantic University"/>
    <n v="1"/>
    <x v="0"/>
    <n v="22.1"/>
  </r>
  <r>
    <n v="1904"/>
    <s v="M"/>
    <n v="0.57499999999999996"/>
    <n v="0.44500000000000001"/>
    <n v="0.14499999999999999"/>
    <n v="0.876"/>
    <n v="0.3795"/>
    <n v="0.1615"/>
    <n v="0.27"/>
    <n v="10"/>
    <n v="12"/>
    <s v="Rebecca"/>
    <s v="Bennett"/>
    <s v="University of Houston"/>
    <n v="2"/>
    <x v="9"/>
    <n v="18"/>
  </r>
  <r>
    <n v="1362"/>
    <s v="F"/>
    <n v="0.60499999999999998"/>
    <n v="0.47499999999999998"/>
    <n v="0.17499999999999999"/>
    <n v="1.0760000000000001"/>
    <n v="0.46300000000000002"/>
    <n v="0.2195"/>
    <n v="0.33500000000000002"/>
    <n v="9"/>
    <n v="4"/>
    <s v="Nate"/>
    <s v="Craig"/>
    <s v="NOAA Fisheries"/>
    <n v="5"/>
    <x v="3"/>
    <n v="12.8"/>
  </r>
  <r>
    <n v="148"/>
    <s v="I"/>
    <n v="0.28000000000000003"/>
    <n v="0.20499999999999999"/>
    <n v="0.08"/>
    <n v="0.127"/>
    <n v="5.1999999999999998E-2"/>
    <n v="3.9E-2"/>
    <n v="4.2000000000000003E-2"/>
    <n v="9"/>
    <n v="7"/>
    <s v="Iona"/>
    <s v="Connolly"/>
    <s v="Florida Atlantic University"/>
    <n v="5"/>
    <x v="3"/>
    <n v="12.8"/>
  </r>
  <r>
    <n v="3871"/>
    <s v="M"/>
    <n v="0.54500000000000004"/>
    <n v="0.44"/>
    <n v="0.16500000000000001"/>
    <n v="0.74399999999999999"/>
    <n v="0.28749999999999998"/>
    <n v="0.20399999999999999"/>
    <n v="0.25"/>
    <n v="15"/>
    <n v="4"/>
    <s v="Nate"/>
    <s v="Craig"/>
    <s v="NOAA Fisheries"/>
    <n v="6"/>
    <x v="5"/>
    <n v="14.1"/>
  </r>
  <r>
    <n v="820"/>
    <s v="I"/>
    <n v="0.36"/>
    <n v="0.3"/>
    <n v="8.5000000000000006E-2"/>
    <n v="0.27"/>
    <n v="0.11849999999999999"/>
    <n v="6.4000000000000001E-2"/>
    <n v="7.4499999999999997E-2"/>
    <n v="7"/>
    <n v="10"/>
    <s v="Hazel"/>
    <s v="Villa"/>
    <s v="University of Minnesota"/>
    <n v="3"/>
    <x v="6"/>
    <n v="3.6"/>
  </r>
  <r>
    <n v="2936"/>
    <s v="M"/>
    <n v="0.62"/>
    <n v="0.47499999999999998"/>
    <n v="0.19500000000000001"/>
    <n v="1.3585"/>
    <n v="0.59350000000000003"/>
    <n v="0.33650000000000002"/>
    <n v="0.3745"/>
    <n v="10"/>
    <n v="4"/>
    <s v="Nate"/>
    <s v="Craig"/>
    <s v="NOAA Fisheries"/>
    <n v="3"/>
    <x v="6"/>
    <n v="3.6"/>
  </r>
  <r>
    <n v="3630"/>
    <s v="I"/>
    <n v="0.27"/>
    <n v="0.20499999999999999"/>
    <n v="0.05"/>
    <n v="8.4000000000000005E-2"/>
    <n v="0.03"/>
    <n v="1.8499999999999999E-2"/>
    <n v="2.9000000000000001E-2"/>
    <n v="6"/>
    <n v="3"/>
    <s v="Inaya"/>
    <s v="Bernard"/>
    <s v="Stanford University"/>
    <n v="9"/>
    <x v="7"/>
    <n v="1.9"/>
  </r>
  <r>
    <n v="3435"/>
    <s v="I"/>
    <n v="0.37"/>
    <n v="0.28000000000000003"/>
    <n v="0.09"/>
    <n v="0.25650000000000001"/>
    <n v="0.1255"/>
    <n v="6.4500000000000002E-2"/>
    <n v="6.4500000000000002E-2"/>
    <n v="6"/>
    <n v="5"/>
    <s v="Haniya"/>
    <s v="Talley"/>
    <s v="Prince William Sound Science Center"/>
    <n v="8"/>
    <x v="2"/>
    <n v="12.3"/>
  </r>
  <r>
    <n v="38"/>
    <s v="F"/>
    <n v="0.45"/>
    <n v="0.35499999999999998"/>
    <n v="0.105"/>
    <n v="0.52249999999999996"/>
    <n v="0.23699999999999999"/>
    <n v="0.11650000000000001"/>
    <n v="0.14499999999999999"/>
    <n v="8"/>
    <n v="13"/>
    <s v="Betty"/>
    <s v="Berg"/>
    <s v="University of Houston"/>
    <n v="5"/>
    <x v="3"/>
    <n v="12.8"/>
  </r>
  <r>
    <n v="925"/>
    <s v="I"/>
    <n v="0.42499999999999999"/>
    <n v="0.315"/>
    <n v="0.1"/>
    <n v="0.377"/>
    <n v="0.16450000000000001"/>
    <n v="7.1999999999999995E-2"/>
    <n v="0.105"/>
    <n v="6"/>
    <n v="8"/>
    <s v="Kali"/>
    <s v="Metcalfe"/>
    <s v="Mote Marine Laboratory"/>
    <n v="10"/>
    <x v="4"/>
    <n v="24.1"/>
  </r>
  <r>
    <n v="2721"/>
    <s v="I"/>
    <n v="0.37"/>
    <n v="0.27500000000000002"/>
    <n v="0.09"/>
    <n v="0.20649999999999999"/>
    <n v="9.6000000000000002E-2"/>
    <n v="3.95E-2"/>
    <n v="5.8000000000000003E-2"/>
    <n v="7"/>
    <n v="4"/>
    <s v="Nate"/>
    <s v="Craig"/>
    <s v="NOAA Fisheries"/>
    <n v="8"/>
    <x v="2"/>
    <n v="12.3"/>
  </r>
  <r>
    <n v="3927"/>
    <s v="I"/>
    <n v="0.57999999999999996"/>
    <n v="0.42"/>
    <n v="0.16"/>
    <n v="0.72799999999999998"/>
    <n v="0.27250000000000002"/>
    <n v="0.19"/>
    <n v="0.19"/>
    <n v="14"/>
    <n v="1"/>
    <s v="Jan"/>
    <s v="Odom"/>
    <s v="University of Houston"/>
    <n v="3"/>
    <x v="6"/>
    <n v="3.6"/>
  </r>
  <r>
    <n v="3757"/>
    <s v="I"/>
    <n v="0.51500000000000001"/>
    <n v="0.39"/>
    <n v="0.12"/>
    <n v="0.56499999999999995"/>
    <n v="0.23499999999999999"/>
    <n v="0.13500000000000001"/>
    <n v="0.17899999999999999"/>
    <n v="9"/>
    <n v="3"/>
    <s v="Inaya"/>
    <s v="Bernard"/>
    <s v="Stanford University"/>
    <n v="3"/>
    <x v="6"/>
    <n v="3.6"/>
  </r>
  <r>
    <n v="1763"/>
    <s v="M"/>
    <n v="0.77"/>
    <n v="0.62"/>
    <n v="0.19500000000000001"/>
    <n v="2.5154999999999998"/>
    <n v="1.1154999999999999"/>
    <n v="0.64149999999999996"/>
    <n v="0.64200000000000002"/>
    <n v="12"/>
    <n v="11"/>
    <s v="Naima"/>
    <s v="Reyes"/>
    <s v="University of Houston"/>
    <n v="9"/>
    <x v="7"/>
    <n v="1.9"/>
  </r>
  <r>
    <n v="1277"/>
    <s v="I"/>
    <n v="0.48"/>
    <n v="0.35499999999999998"/>
    <n v="0.115"/>
    <n v="0.47249999999999998"/>
    <n v="0.20649999999999999"/>
    <n v="0.112"/>
    <n v="0.13200000000000001"/>
    <n v="8"/>
    <n v="5"/>
    <s v="Haniya"/>
    <s v="Talley"/>
    <s v="Prince William Sound Science Center"/>
    <n v="10"/>
    <x v="4"/>
    <n v="24.1"/>
  </r>
  <r>
    <n v="3078"/>
    <s v="M"/>
    <n v="0.68500000000000005"/>
    <n v="0.51"/>
    <n v="0.16500000000000001"/>
    <n v="1.5449999999999999"/>
    <n v="0.68600000000000005"/>
    <n v="0.3775"/>
    <n v="0.40550000000000003"/>
    <n v="10"/>
    <n v="9"/>
    <s v="Danica"/>
    <s v="Tyler"/>
    <s v="University of Florida_x0009_"/>
    <n v="9"/>
    <x v="7"/>
    <n v="1.9"/>
  </r>
  <r>
    <n v="1138"/>
    <s v="F"/>
    <n v="0.57499999999999996"/>
    <n v="0.45"/>
    <n v="0.16"/>
    <n v="1.0680000000000001"/>
    <n v="0.55600000000000005"/>
    <n v="0.214"/>
    <n v="0.25750000000000001"/>
    <n v="10"/>
    <n v="7"/>
    <s v="Iona"/>
    <s v="Connolly"/>
    <s v="Florida Atlantic University"/>
    <n v="2"/>
    <x v="9"/>
    <n v="18"/>
  </r>
  <r>
    <n v="682"/>
    <s v="M"/>
    <n v="0.48499999999999999"/>
    <n v="0.37"/>
    <n v="0.14000000000000001"/>
    <n v="0.57250000000000001"/>
    <n v="0.20399999999999999"/>
    <n v="0.14149999999999999"/>
    <n v="0.17499999999999999"/>
    <n v="10"/>
    <n v="12"/>
    <s v="Rebecca"/>
    <s v="Bennett"/>
    <s v="University of Houston"/>
    <n v="2"/>
    <x v="9"/>
    <n v="18"/>
  </r>
  <r>
    <n v="3225"/>
    <s v="M"/>
    <n v="0.64"/>
    <n v="0.52500000000000002"/>
    <n v="0.2"/>
    <n v="1.3765000000000001"/>
    <n v="0.44"/>
    <n v="0.3075"/>
    <n v="0.47"/>
    <n v="16"/>
    <n v="9"/>
    <s v="Danica"/>
    <s v="Tyler"/>
    <s v="University of Florida_x0009_"/>
    <n v="8"/>
    <x v="2"/>
    <n v="12.3"/>
  </r>
  <r>
    <n v="2055"/>
    <s v="M"/>
    <n v="0.46500000000000002"/>
    <n v="0.36"/>
    <n v="0.11"/>
    <n v="0.4955"/>
    <n v="0.26650000000000001"/>
    <n v="8.5000000000000006E-2"/>
    <n v="0.121"/>
    <n v="7"/>
    <n v="7"/>
    <s v="Iona"/>
    <s v="Connolly"/>
    <s v="Florida Atlantic University"/>
    <n v="10"/>
    <x v="4"/>
    <n v="24.1"/>
  </r>
  <r>
    <n v="3901"/>
    <s v="M"/>
    <n v="0.44500000000000001"/>
    <n v="0.34499999999999997"/>
    <n v="0.14000000000000001"/>
    <n v="0.47599999999999998"/>
    <n v="0.20549999999999999"/>
    <n v="0.10150000000000001"/>
    <n v="0.1085"/>
    <n v="15"/>
    <n v="11"/>
    <s v="Naima"/>
    <s v="Reyes"/>
    <s v="University of Houston"/>
    <n v="4"/>
    <x v="8"/>
    <n v="6.1"/>
  </r>
  <r>
    <n v="80"/>
    <s v="F"/>
    <n v="0.61499999999999999"/>
    <n v="0.47499999999999998"/>
    <n v="0.17"/>
    <n v="1.1025"/>
    <n v="0.46949999999999997"/>
    <n v="0.23549999999999999"/>
    <n v="0.34499999999999997"/>
    <n v="14"/>
    <n v="15"/>
    <s v="Conan"/>
    <s v="Dalton"/>
    <s v="University of Houston"/>
    <n v="8"/>
    <x v="2"/>
    <n v="12.3"/>
  </r>
  <r>
    <n v="2295"/>
    <s v="M"/>
    <n v="0.52500000000000002"/>
    <n v="0.42499999999999999"/>
    <n v="0.12"/>
    <n v="0.70199999999999996"/>
    <n v="0.33350000000000002"/>
    <n v="0.14649999999999999"/>
    <n v="0.22"/>
    <n v="12"/>
    <n v="7"/>
    <s v="Iona"/>
    <s v="Connolly"/>
    <s v="Florida Atlantic University"/>
    <n v="5"/>
    <x v="3"/>
    <n v="12.8"/>
  </r>
  <r>
    <n v="3862"/>
    <s v="F"/>
    <n v="0.63"/>
    <n v="0.47499999999999998"/>
    <n v="0.17499999999999999"/>
    <n v="1.423"/>
    <n v="0.41549999999999998"/>
    <n v="0.33850000000000002"/>
    <n v="0.49"/>
    <n v="14"/>
    <n v="4"/>
    <s v="Nate"/>
    <s v="Craig"/>
    <s v="NOAA Fisheries"/>
    <n v="10"/>
    <x v="4"/>
    <n v="24.1"/>
  </r>
  <r>
    <n v="3737"/>
    <s v="M"/>
    <n v="0.625"/>
    <n v="0.48"/>
    <n v="0.18"/>
    <n v="1.2230000000000001"/>
    <n v="0.56499999999999995"/>
    <n v="0.29749999999999999"/>
    <n v="0.33750000000000002"/>
    <n v="10"/>
    <n v="11"/>
    <s v="Naima"/>
    <s v="Reyes"/>
    <s v="University of Houston"/>
    <n v="6"/>
    <x v="5"/>
    <n v="14.1"/>
  </r>
  <r>
    <n v="2459"/>
    <s v="I"/>
    <n v="0.2"/>
    <n v="0.14499999999999999"/>
    <n v="0.05"/>
    <n v="3.5999999999999997E-2"/>
    <n v="1.2500000000000001E-2"/>
    <n v="8.0000000000000002E-3"/>
    <n v="1.0999999999999999E-2"/>
    <n v="4"/>
    <n v="6"/>
    <s v="Martin"/>
    <s v="Gaines"/>
    <s v="San Diego State University"/>
    <n v="1"/>
    <x v="0"/>
    <n v="22.1"/>
  </r>
  <r>
    <n v="1597"/>
    <s v="I"/>
    <n v="0.53"/>
    <n v="0.42"/>
    <n v="0.12"/>
    <n v="0.59650000000000003"/>
    <n v="0.2555"/>
    <n v="0.14099999999999999"/>
    <n v="0.17699999999999999"/>
    <n v="7"/>
    <n v="1"/>
    <s v="Jan"/>
    <s v="Odom"/>
    <s v="University of Houston"/>
    <n v="1"/>
    <x v="0"/>
    <n v="22.1"/>
  </r>
  <r>
    <n v="1769"/>
    <s v="I"/>
    <n v="0.435"/>
    <n v="0.3"/>
    <n v="0.12"/>
    <n v="0.59650000000000003"/>
    <n v="0.25900000000000001"/>
    <n v="0.13900000000000001"/>
    <n v="0.16450000000000001"/>
    <n v="8"/>
    <n v="7"/>
    <s v="Iona"/>
    <s v="Connolly"/>
    <s v="Florida Atlantic University"/>
    <n v="5"/>
    <x v="3"/>
    <n v="12.8"/>
  </r>
  <r>
    <n v="4077"/>
    <s v="I"/>
    <n v="0.54500000000000004"/>
    <n v="0.43"/>
    <n v="0.14000000000000001"/>
    <n v="0.77200000000000002"/>
    <n v="0.28899999999999998"/>
    <n v="0.19"/>
    <n v="0.26150000000000001"/>
    <n v="8"/>
    <n v="8"/>
    <s v="Kali"/>
    <s v="Metcalfe"/>
    <s v="Mote Marine Laboratory"/>
    <n v="6"/>
    <x v="5"/>
    <n v="14.1"/>
  </r>
  <r>
    <n v="607"/>
    <s v="M"/>
    <n v="0.34499999999999997"/>
    <n v="0.27"/>
    <n v="0.09"/>
    <n v="0.19500000000000001"/>
    <n v="7.8E-2"/>
    <n v="4.5499999999999999E-2"/>
    <n v="5.8999999999999997E-2"/>
    <n v="9"/>
    <n v="7"/>
    <s v="Iona"/>
    <s v="Connolly"/>
    <s v="Florida Atlantic University"/>
    <n v="9"/>
    <x v="7"/>
    <n v="1.9"/>
  </r>
  <r>
    <n v="2339"/>
    <s v="M"/>
    <n v="0.65500000000000003"/>
    <n v="0.48499999999999999"/>
    <n v="0.19500000000000001"/>
    <n v="1.62"/>
    <n v="0.62749999999999995"/>
    <n v="0.35799999999999998"/>
    <n v="0.48499999999999999"/>
    <n v="17"/>
    <n v="11"/>
    <s v="Naima"/>
    <s v="Reyes"/>
    <s v="University of Houston"/>
    <n v="7"/>
    <x v="1"/>
    <n v="2.5"/>
  </r>
  <r>
    <n v="3186"/>
    <s v="F"/>
    <n v="0.59"/>
    <n v="0.41499999999999998"/>
    <n v="0.15"/>
    <n v="0.88049999999999995"/>
    <n v="0.36449999999999999"/>
    <n v="0.23400000000000001"/>
    <n v="0.23499999999999999"/>
    <n v="11"/>
    <n v="5"/>
    <s v="Haniya"/>
    <s v="Talley"/>
    <s v="Prince William Sound Science Center"/>
    <n v="5"/>
    <x v="3"/>
    <n v="12.8"/>
  </r>
  <r>
    <n v="630"/>
    <s v="M"/>
    <n v="0.34"/>
    <n v="0.26500000000000001"/>
    <n v="8.5000000000000006E-2"/>
    <n v="0.1835"/>
    <n v="7.6999999999999999E-2"/>
    <n v="4.5999999999999999E-2"/>
    <n v="6.5000000000000002E-2"/>
    <n v="10"/>
    <n v="4"/>
    <s v="Nate"/>
    <s v="Craig"/>
    <s v="NOAA Fisheries"/>
    <n v="7"/>
    <x v="1"/>
    <n v="2.5"/>
  </r>
  <r>
    <n v="1593"/>
    <s v="I"/>
    <n v="0.52500000000000002"/>
    <n v="0.39"/>
    <n v="0.12"/>
    <n v="0.66400000000000003"/>
    <n v="0.3115"/>
    <n v="0.14699999999999999"/>
    <n v="0.17799999999999999"/>
    <n v="9"/>
    <n v="14"/>
    <s v="Santiago"/>
    <s v="Vaughan"/>
    <s v="Ohio State University_x0009_"/>
    <n v="1"/>
    <x v="0"/>
    <n v="22.1"/>
  </r>
  <r>
    <n v="2735"/>
    <s v="I"/>
    <n v="0.42"/>
    <n v="0.32500000000000001"/>
    <n v="0.115"/>
    <n v="0.314"/>
    <n v="0.1295"/>
    <n v="6.3500000000000001E-2"/>
    <n v="0.1"/>
    <n v="8"/>
    <n v="10"/>
    <s v="Hazel"/>
    <s v="Villa"/>
    <s v="University of Minnesota"/>
    <n v="9"/>
    <x v="7"/>
    <n v="1.9"/>
  </r>
  <r>
    <n v="3462"/>
    <s v="F"/>
    <n v="0.625"/>
    <n v="0.495"/>
    <n v="0.16"/>
    <n v="1.1114999999999999"/>
    <n v="0.44950000000000001"/>
    <n v="0.28249999999999997"/>
    <n v="0.34499999999999997"/>
    <n v="11"/>
    <n v="10"/>
    <s v="Hazel"/>
    <s v="Villa"/>
    <s v="University of Minnesota"/>
    <n v="1"/>
    <x v="0"/>
    <n v="22.1"/>
  </r>
  <r>
    <n v="381"/>
    <s v="M"/>
    <n v="0.60499999999999998"/>
    <n v="0.47"/>
    <n v="0.18"/>
    <n v="1.1405000000000001"/>
    <n v="0.3755"/>
    <n v="0.28050000000000003"/>
    <n v="0.38500000000000001"/>
    <n v="15"/>
    <n v="6"/>
    <s v="Martin"/>
    <s v="Gaines"/>
    <s v="San Diego State University"/>
    <n v="9"/>
    <x v="7"/>
    <n v="1.9"/>
  </r>
  <r>
    <n v="1819"/>
    <s v="F"/>
    <n v="0.69499999999999995"/>
    <n v="0.55000000000000004"/>
    <n v="0.185"/>
    <n v="1.679"/>
    <n v="0.80500000000000005"/>
    <n v="0.40150000000000002"/>
    <n v="0.39650000000000002"/>
    <n v="10"/>
    <n v="9"/>
    <s v="Danica"/>
    <s v="Tyler"/>
    <s v="University of Florida_x0009_"/>
    <n v="1"/>
    <x v="0"/>
    <n v="22.1"/>
  </r>
  <r>
    <n v="2841"/>
    <s v="M"/>
    <n v="0.59"/>
    <n v="0.48499999999999999"/>
    <n v="0.155"/>
    <n v="1.0785"/>
    <n v="0.45350000000000001"/>
    <n v="0.24349999999999999"/>
    <n v="0.31"/>
    <n v="9"/>
    <n v="8"/>
    <s v="Kali"/>
    <s v="Metcalfe"/>
    <s v="Mote Marine Laboratory"/>
    <n v="5"/>
    <x v="3"/>
    <n v="12.8"/>
  </r>
  <r>
    <n v="3391"/>
    <s v="M"/>
    <n v="0.56000000000000005"/>
    <n v="0.44"/>
    <n v="0.16"/>
    <n v="1.1114999999999999"/>
    <n v="0.50349999999999995"/>
    <n v="0.27850000000000003"/>
    <n v="0.26"/>
    <n v="10"/>
    <n v="14"/>
    <s v="Santiago"/>
    <s v="Vaughan"/>
    <s v="Ohio State University_x0009_"/>
    <n v="9"/>
    <x v="7"/>
    <n v="1.9"/>
  </r>
  <r>
    <n v="2684"/>
    <s v="M"/>
    <n v="0.625"/>
    <n v="0.495"/>
    <n v="0.185"/>
    <n v="1.3835"/>
    <n v="0.71050000000000002"/>
    <n v="0.30049999999999999"/>
    <n v="0.34499999999999997"/>
    <n v="11"/>
    <n v="12"/>
    <s v="Rebecca"/>
    <s v="Bennett"/>
    <s v="University of Houston"/>
    <n v="3"/>
    <x v="6"/>
    <n v="3.6"/>
  </r>
  <r>
    <n v="911"/>
    <s v="I"/>
    <n v="0.34"/>
    <n v="0.25"/>
    <n v="7.4999999999999997E-2"/>
    <n v="0.17849999999999999"/>
    <n v="6.6500000000000004E-2"/>
    <n v="4.5499999999999999E-2"/>
    <n v="4.4999999999999998E-2"/>
    <n v="5"/>
    <n v="8"/>
    <s v="Kali"/>
    <s v="Metcalfe"/>
    <s v="Mote Marine Laboratory"/>
    <n v="3"/>
    <x v="6"/>
    <n v="3.6"/>
  </r>
  <r>
    <n v="3582"/>
    <s v="M"/>
    <n v="0.625"/>
    <n v="0.48"/>
    <n v="0.16"/>
    <n v="1.1415"/>
    <n v="0.57950000000000002"/>
    <n v="0.2145"/>
    <n v="0.28999999999999998"/>
    <n v="9"/>
    <n v="9"/>
    <s v="Danica"/>
    <s v="Tyler"/>
    <s v="University of Florida_x0009_"/>
    <n v="1"/>
    <x v="0"/>
    <n v="22.1"/>
  </r>
  <r>
    <n v="3027"/>
    <s v="I"/>
    <n v="0.495"/>
    <n v="0.375"/>
    <n v="0.115"/>
    <n v="0.50700000000000001"/>
    <n v="0.24099999999999999"/>
    <n v="0.10299999999999999"/>
    <n v="0.15"/>
    <n v="8"/>
    <n v="1"/>
    <s v="Jan"/>
    <s v="Odom"/>
    <s v="University of Houston"/>
    <n v="4"/>
    <x v="8"/>
    <n v="6.1"/>
  </r>
  <r>
    <n v="1133"/>
    <s v="F"/>
    <n v="0.56499999999999995"/>
    <n v="0.45"/>
    <n v="0.17499999999999999"/>
    <n v="1.0095000000000001"/>
    <n v="0.44700000000000001"/>
    <n v="0.23749999999999999"/>
    <n v="0.26450000000000001"/>
    <n v="9"/>
    <n v="6"/>
    <s v="Martin"/>
    <s v="Gaines"/>
    <s v="San Diego State University"/>
    <n v="4"/>
    <x v="8"/>
    <n v="6.1"/>
  </r>
  <r>
    <n v="3294"/>
    <s v="M"/>
    <n v="0.57499999999999996"/>
    <n v="0.45500000000000002"/>
    <n v="0.185"/>
    <n v="1.1559999999999999"/>
    <n v="0.55249999999999999"/>
    <n v="0.24299999999999999"/>
    <n v="0.29499999999999998"/>
    <n v="13"/>
    <n v="3"/>
    <s v="Inaya"/>
    <s v="Bernard"/>
    <s v="Stanford University"/>
    <n v="9"/>
    <x v="7"/>
    <n v="1.9"/>
  </r>
  <r>
    <n v="2670"/>
    <s v="M"/>
    <n v="0.59"/>
    <n v="0.47"/>
    <n v="0.15"/>
    <n v="0.86099999999999999"/>
    <n v="0.41299999999999998"/>
    <n v="0.16400000000000001"/>
    <n v="0.249"/>
    <n v="8"/>
    <n v="10"/>
    <s v="Hazel"/>
    <s v="Villa"/>
    <s v="University of Minnesota"/>
    <n v="5"/>
    <x v="3"/>
    <n v="12.8"/>
  </r>
  <r>
    <n v="2024"/>
    <s v="F"/>
    <n v="0.53"/>
    <n v="0.40500000000000003"/>
    <n v="0.13"/>
    <n v="0.63549999999999995"/>
    <n v="0.26350000000000001"/>
    <n v="0.1565"/>
    <n v="0.185"/>
    <n v="9"/>
    <n v="14"/>
    <s v="Santiago"/>
    <s v="Vaughan"/>
    <s v="Ohio State University_x0009_"/>
    <n v="2"/>
    <x v="9"/>
    <n v="18"/>
  </r>
  <r>
    <n v="4040"/>
    <s v="I"/>
    <n v="0.56000000000000005"/>
    <n v="0.44"/>
    <n v="0.155"/>
    <n v="0.81100000000000005"/>
    <n v="0.36849999999999999"/>
    <n v="0.17799999999999999"/>
    <n v="0.23499999999999999"/>
    <n v="11"/>
    <n v="2"/>
    <s v="Tiegan"/>
    <s v="Davie"/>
    <s v="University of California, Davis"/>
    <n v="6"/>
    <x v="5"/>
    <n v="14.1"/>
  </r>
  <r>
    <n v="3243"/>
    <s v="M"/>
    <n v="0.63500000000000001"/>
    <n v="0.48"/>
    <n v="0.19"/>
    <n v="1.4670000000000001"/>
    <n v="0.58250000000000002"/>
    <n v="0.30299999999999999"/>
    <n v="0.42"/>
    <n v="15"/>
    <n v="12"/>
    <s v="Rebecca"/>
    <s v="Bennett"/>
    <s v="University of Houston"/>
    <n v="8"/>
    <x v="2"/>
    <n v="12.3"/>
  </r>
  <r>
    <n v="264"/>
    <s v="I"/>
    <n v="0.245"/>
    <n v="0.19500000000000001"/>
    <n v="0.06"/>
    <n v="9.5000000000000001E-2"/>
    <n v="4.4499999999999998E-2"/>
    <n v="2.4500000000000001E-2"/>
    <n v="2.5999999999999999E-2"/>
    <n v="4"/>
    <n v="10"/>
    <s v="Hazel"/>
    <s v="Villa"/>
    <s v="University of Minnesota"/>
    <n v="5"/>
    <x v="3"/>
    <n v="12.8"/>
  </r>
  <r>
    <n v="2468"/>
    <s v="M"/>
    <n v="0.51"/>
    <n v="0.41499999999999998"/>
    <n v="0.14000000000000001"/>
    <n v="0.81850000000000001"/>
    <n v="0.30249999999999999"/>
    <n v="0.2155"/>
    <n v="0.23499999999999999"/>
    <n v="16"/>
    <n v="13"/>
    <s v="Betty"/>
    <s v="Berg"/>
    <s v="University of Houston"/>
    <n v="8"/>
    <x v="2"/>
    <n v="12.3"/>
  </r>
  <r>
    <n v="1985"/>
    <s v="F"/>
    <n v="0.75"/>
    <n v="0.55000000000000004"/>
    <n v="0.19500000000000001"/>
    <n v="1.8325"/>
    <n v="0.83"/>
    <n v="0.36599999999999999"/>
    <n v="0.44"/>
    <n v="11"/>
    <n v="4"/>
    <s v="Nate"/>
    <s v="Craig"/>
    <s v="NOAA Fisheries"/>
    <n v="6"/>
    <x v="5"/>
    <n v="14.1"/>
  </r>
  <r>
    <n v="2663"/>
    <s v="F"/>
    <n v="0.56999999999999995"/>
    <n v="0.45"/>
    <n v="0.18"/>
    <n v="0.90800000000000003"/>
    <n v="0.40150000000000002"/>
    <n v="0.217"/>
    <n v="0.255"/>
    <n v="9"/>
    <n v="1"/>
    <s v="Jan"/>
    <s v="Odom"/>
    <s v="University of Houston"/>
    <n v="3"/>
    <x v="6"/>
    <n v="3.6"/>
  </r>
  <r>
    <n v="1470"/>
    <s v="M"/>
    <n v="0.52500000000000002"/>
    <n v="0.4"/>
    <n v="0.14000000000000001"/>
    <n v="0.72050000000000003"/>
    <n v="0.36849999999999999"/>
    <n v="0.14499999999999999"/>
    <n v="0.17349999999999999"/>
    <n v="8"/>
    <n v="6"/>
    <s v="Martin"/>
    <s v="Gaines"/>
    <s v="San Diego State University"/>
    <n v="4"/>
    <x v="8"/>
    <n v="6.1"/>
  </r>
  <r>
    <n v="1868"/>
    <s v="I"/>
    <n v="0.52500000000000002"/>
    <n v="0.41499999999999998"/>
    <n v="0.12"/>
    <n v="0.59599999999999997"/>
    <n v="0.28050000000000003"/>
    <n v="0.12"/>
    <n v="0.16950000000000001"/>
    <n v="9"/>
    <n v="7"/>
    <s v="Iona"/>
    <s v="Connolly"/>
    <s v="Florida Atlantic University"/>
    <n v="10"/>
    <x v="4"/>
    <n v="24.1"/>
  </r>
  <r>
    <n v="139"/>
    <s v="F"/>
    <n v="0.40500000000000003"/>
    <n v="0.32500000000000001"/>
    <n v="0.11"/>
    <n v="0.35549999999999998"/>
    <n v="0.151"/>
    <n v="6.3E-2"/>
    <n v="0.11700000000000001"/>
    <n v="9"/>
    <n v="5"/>
    <s v="Haniya"/>
    <s v="Talley"/>
    <s v="Prince William Sound Science Center"/>
    <n v="6"/>
    <x v="5"/>
    <n v="14.1"/>
  </r>
  <r>
    <n v="383"/>
    <s v="M"/>
    <n v="0.48499999999999999"/>
    <n v="0.4"/>
    <n v="0.13500000000000001"/>
    <n v="0.66300000000000003"/>
    <n v="0.313"/>
    <n v="0.13700000000000001"/>
    <n v="0.2"/>
    <n v="10"/>
    <n v="13"/>
    <s v="Betty"/>
    <s v="Berg"/>
    <s v="University of Houston"/>
    <n v="6"/>
    <x v="5"/>
    <n v="14.1"/>
  </r>
  <r>
    <n v="55"/>
    <s v="M"/>
    <n v="0.40500000000000003"/>
    <n v="0.31"/>
    <n v="0.1"/>
    <n v="0.38500000000000001"/>
    <n v="0.17299999999999999"/>
    <n v="9.1499999999999998E-2"/>
    <n v="0.11"/>
    <n v="7"/>
    <n v="4"/>
    <s v="Nate"/>
    <s v="Craig"/>
    <s v="NOAA Fisheries"/>
    <n v="7"/>
    <x v="1"/>
    <n v="2.5"/>
  </r>
  <r>
    <n v="2618"/>
    <s v="M"/>
    <n v="0.67"/>
    <n v="0.52"/>
    <n v="0.19"/>
    <n v="1.6385000000000001"/>
    <n v="0.8115"/>
    <n v="0.36899999999999999"/>
    <n v="0.39100000000000001"/>
    <n v="9"/>
    <n v="4"/>
    <s v="Nate"/>
    <s v="Craig"/>
    <s v="NOAA Fisheries"/>
    <n v="4"/>
    <x v="8"/>
    <n v="6.1"/>
  </r>
  <r>
    <n v="3488"/>
    <s v="I"/>
    <n v="0.51"/>
    <n v="0.40500000000000003"/>
    <n v="0.13"/>
    <n v="0.59899999999999998"/>
    <n v="0.30649999999999999"/>
    <n v="0.11550000000000001"/>
    <n v="0.14849999999999999"/>
    <n v="8"/>
    <n v="10"/>
    <s v="Hazel"/>
    <s v="Villa"/>
    <s v="University of Minnesota"/>
    <n v="9"/>
    <x v="7"/>
    <n v="1.9"/>
  </r>
  <r>
    <n v="3372"/>
    <s v="M"/>
    <n v="0.33"/>
    <n v="0.23499999999999999"/>
    <n v="0.09"/>
    <n v="0.16300000000000001"/>
    <n v="6.1499999999999999E-2"/>
    <n v="3.4000000000000002E-2"/>
    <n v="5.5E-2"/>
    <n v="10"/>
    <n v="7"/>
    <s v="Iona"/>
    <s v="Connolly"/>
    <s v="Florida Atlantic University"/>
    <n v="4"/>
    <x v="8"/>
    <n v="6.1"/>
  </r>
  <r>
    <n v="2049"/>
    <s v="I"/>
    <n v="0.44"/>
    <n v="0.30499999999999999"/>
    <n v="0.115"/>
    <n v="0.379"/>
    <n v="0.16200000000000001"/>
    <n v="9.0999999999999998E-2"/>
    <n v="0.11"/>
    <n v="9"/>
    <n v="14"/>
    <s v="Santiago"/>
    <s v="Vaughan"/>
    <s v="Ohio State University_x0009_"/>
    <n v="5"/>
    <x v="3"/>
    <n v="12.8"/>
  </r>
  <r>
    <n v="2129"/>
    <s v="M"/>
    <n v="0.62"/>
    <n v="0.51"/>
    <n v="0.17499999999999999"/>
    <n v="1.1505000000000001"/>
    <n v="0.4375"/>
    <n v="0.22650000000000001"/>
    <n v="0.4"/>
    <n v="12"/>
    <n v="15"/>
    <s v="Conan"/>
    <s v="Dalton"/>
    <s v="University of Houston"/>
    <n v="6"/>
    <x v="5"/>
    <n v="14.1"/>
  </r>
  <r>
    <n v="920"/>
    <s v="I"/>
    <n v="0.41"/>
    <n v="0.31"/>
    <n v="0.09"/>
    <n v="0.33350000000000002"/>
    <n v="0.16350000000000001"/>
    <n v="6.0999999999999999E-2"/>
    <n v="9.0999999999999998E-2"/>
    <n v="6"/>
    <n v="5"/>
    <s v="Haniya"/>
    <s v="Talley"/>
    <s v="Prince William Sound Science Center"/>
    <n v="2"/>
    <x v="9"/>
    <n v="18"/>
  </r>
  <r>
    <n v="1080"/>
    <s v="I"/>
    <n v="0.42499999999999999"/>
    <n v="0.32500000000000001"/>
    <n v="0.115"/>
    <n v="0.36849999999999999"/>
    <n v="0.16200000000000001"/>
    <n v="8.6499999999999994E-2"/>
    <n v="0.1045"/>
    <n v="7"/>
    <n v="11"/>
    <s v="Naima"/>
    <s v="Reyes"/>
    <s v="University of Houston"/>
    <n v="5"/>
    <x v="3"/>
    <n v="12.8"/>
  </r>
  <r>
    <n v="1477"/>
    <s v="F"/>
    <n v="0.56000000000000005"/>
    <n v="0.435"/>
    <n v="0.15"/>
    <n v="0.87150000000000005"/>
    <n v="0.47549999999999998"/>
    <n v="0.1835"/>
    <n v="0.1835"/>
    <n v="9"/>
    <n v="5"/>
    <s v="Haniya"/>
    <s v="Talley"/>
    <s v="Prince William Sound Science Center"/>
    <n v="1"/>
    <x v="0"/>
    <n v="22.1"/>
  </r>
  <r>
    <n v="1164"/>
    <s v="M"/>
    <n v="0.61"/>
    <n v="0.47"/>
    <n v="0.16500000000000001"/>
    <n v="1.052"/>
    <n v="0.498"/>
    <n v="0.24199999999999999"/>
    <n v="0.26700000000000002"/>
    <n v="9"/>
    <n v="6"/>
    <s v="Martin"/>
    <s v="Gaines"/>
    <s v="San Diego State University"/>
    <n v="9"/>
    <x v="7"/>
    <n v="1.9"/>
  </r>
  <r>
    <n v="2842"/>
    <s v="M"/>
    <n v="0.59499999999999997"/>
    <n v="0.435"/>
    <n v="0.16"/>
    <n v="1.0569999999999999"/>
    <n v="0.42549999999999999"/>
    <n v="0.224"/>
    <n v="0.31"/>
    <n v="9"/>
    <n v="2"/>
    <s v="Tiegan"/>
    <s v="Davie"/>
    <s v="University of California, Davis"/>
    <n v="1"/>
    <x v="0"/>
    <n v="22.1"/>
  </r>
  <r>
    <n v="221"/>
    <s v="F"/>
    <n v="0.44500000000000001"/>
    <n v="0.32500000000000001"/>
    <n v="0.125"/>
    <n v="0.45500000000000002"/>
    <n v="0.17849999999999999"/>
    <n v="0.1125"/>
    <n v="0.14000000000000001"/>
    <n v="9"/>
    <n v="12"/>
    <s v="Rebecca"/>
    <s v="Bennett"/>
    <s v="University of Houston"/>
    <n v="6"/>
    <x v="5"/>
    <n v="14.1"/>
  </r>
  <r>
    <n v="413"/>
    <s v="F"/>
    <n v="0.57999999999999996"/>
    <n v="0.46"/>
    <n v="0.12"/>
    <n v="0.99350000000000005"/>
    <n v="0.46250000000000002"/>
    <n v="0.23849999999999999"/>
    <n v="0.28000000000000003"/>
    <n v="11"/>
    <n v="8"/>
    <s v="Kali"/>
    <s v="Metcalfe"/>
    <s v="Mote Marine Laboratory"/>
    <n v="8"/>
    <x v="2"/>
    <n v="12.3"/>
  </r>
  <r>
    <n v="1887"/>
    <s v="M"/>
    <n v="0.55500000000000005"/>
    <n v="0.45500000000000002"/>
    <n v="0.13500000000000001"/>
    <n v="0.83699999999999997"/>
    <n v="0.38200000000000001"/>
    <n v="0.17100000000000001"/>
    <n v="0.23499999999999999"/>
    <n v="9"/>
    <n v="3"/>
    <s v="Inaya"/>
    <s v="Bernard"/>
    <s v="Stanford University"/>
    <n v="6"/>
    <x v="5"/>
    <n v="14.1"/>
  </r>
  <r>
    <n v="1134"/>
    <s v="M"/>
    <n v="0.56999999999999995"/>
    <n v="0.46"/>
    <n v="0.15"/>
    <n v="1.0375000000000001"/>
    <n v="0.54149999999999998"/>
    <n v="0.20349999999999999"/>
    <n v="0.25"/>
    <n v="9"/>
    <n v="13"/>
    <s v="Betty"/>
    <s v="Berg"/>
    <s v="University of Houston"/>
    <n v="6"/>
    <x v="5"/>
    <n v="14.1"/>
  </r>
  <r>
    <n v="2173"/>
    <s v="I"/>
    <n v="0.215"/>
    <n v="0.15"/>
    <n v="0.03"/>
    <n v="3.85E-2"/>
    <n v="1.15E-2"/>
    <n v="5.0000000000000001E-3"/>
    <n v="0.01"/>
    <n v="5"/>
    <n v="4"/>
    <s v="Nate"/>
    <s v="Craig"/>
    <s v="NOAA Fisheries"/>
    <n v="4"/>
    <x v="8"/>
    <n v="6.1"/>
  </r>
  <r>
    <n v="2891"/>
    <s v="M"/>
    <n v="0.52"/>
    <n v="0.46500000000000002"/>
    <n v="0.15"/>
    <n v="0.95050000000000001"/>
    <n v="0.45600000000000002"/>
    <n v="0.19900000000000001"/>
    <n v="0.255"/>
    <n v="8"/>
    <n v="12"/>
    <s v="Rebecca"/>
    <s v="Bennett"/>
    <s v="University of Houston"/>
    <n v="10"/>
    <x v="4"/>
    <n v="24.1"/>
  </r>
  <r>
    <n v="3156"/>
    <s v="M"/>
    <n v="0.505"/>
    <n v="0.39500000000000002"/>
    <n v="0.125"/>
    <n v="0.63500000000000001"/>
    <n v="0.28999999999999998"/>
    <n v="0.1555"/>
    <n v="0.17499999999999999"/>
    <n v="9"/>
    <n v="1"/>
    <s v="Jan"/>
    <s v="Odom"/>
    <s v="University of Houston"/>
    <n v="7"/>
    <x v="1"/>
    <n v="2.5"/>
  </r>
  <r>
    <n v="1948"/>
    <s v="M"/>
    <n v="0.63500000000000001"/>
    <n v="0.5"/>
    <n v="0.16500000000000001"/>
    <n v="1.2729999999999999"/>
    <n v="0.65349999999999997"/>
    <n v="0.21299999999999999"/>
    <n v="0.36499999999999999"/>
    <n v="12"/>
    <n v="4"/>
    <s v="Nate"/>
    <s v="Craig"/>
    <s v="NOAA Fisheries"/>
    <n v="3"/>
    <x v="6"/>
    <n v="3.6"/>
  </r>
  <r>
    <n v="2533"/>
    <s v="F"/>
    <n v="0.625"/>
    <n v="0.49"/>
    <n v="0.155"/>
    <n v="1.33"/>
    <n v="0.66749999999999998"/>
    <n v="0.25900000000000001"/>
    <n v="0.33"/>
    <n v="10"/>
    <n v="13"/>
    <s v="Betty"/>
    <s v="Berg"/>
    <s v="University of Houston"/>
    <n v="10"/>
    <x v="4"/>
    <n v="24.1"/>
  </r>
  <r>
    <n v="2057"/>
    <s v="F"/>
    <n v="0.47499999999999998"/>
    <n v="0.38"/>
    <n v="0.14000000000000001"/>
    <n v="0.68899999999999995"/>
    <n v="0.3165"/>
    <n v="0.13150000000000001"/>
    <n v="0.19550000000000001"/>
    <n v="7"/>
    <n v="7"/>
    <s v="Iona"/>
    <s v="Connolly"/>
    <s v="Florida Atlantic University"/>
    <n v="8"/>
    <x v="2"/>
    <n v="12.3"/>
  </r>
  <r>
    <n v="1835"/>
    <s v="I"/>
    <n v="0.41"/>
    <n v="0.315"/>
    <n v="9.5000000000000001E-2"/>
    <n v="0.28050000000000003"/>
    <n v="0.114"/>
    <n v="3.4500000000000003E-2"/>
    <n v="0.11"/>
    <n v="7"/>
    <n v="1"/>
    <s v="Jan"/>
    <s v="Odom"/>
    <s v="University of Houston"/>
    <n v="4"/>
    <x v="8"/>
    <n v="6.1"/>
  </r>
  <r>
    <n v="3935"/>
    <s v="I"/>
    <n v="0.23499999999999999"/>
    <n v="0.17499999999999999"/>
    <n v="0.08"/>
    <n v="6.4500000000000002E-2"/>
    <n v="2.1499999999999998E-2"/>
    <n v="1.7500000000000002E-2"/>
    <n v="2.1499999999999998E-2"/>
    <n v="5"/>
    <n v="12"/>
    <s v="Rebecca"/>
    <s v="Bennett"/>
    <s v="University of Houston"/>
    <n v="7"/>
    <x v="1"/>
    <n v="2.5"/>
  </r>
  <r>
    <n v="3267"/>
    <s v="F"/>
    <n v="0.495"/>
    <n v="0.38500000000000001"/>
    <n v="0.13500000000000001"/>
    <n v="0.66249999999999998"/>
    <n v="0.30049999999999999"/>
    <n v="0.16350000000000001"/>
    <n v="0.185"/>
    <n v="11"/>
    <n v="11"/>
    <s v="Naima"/>
    <s v="Reyes"/>
    <s v="University of Houston"/>
    <n v="1"/>
    <x v="0"/>
    <n v="22.1"/>
  </r>
  <r>
    <n v="3333"/>
    <s v="I"/>
    <n v="0.44"/>
    <n v="0.34"/>
    <n v="0.125"/>
    <n v="0.48949999999999999"/>
    <n v="0.17349999999999999"/>
    <n v="8.7499999999999994E-2"/>
    <n v="0.2"/>
    <n v="13"/>
    <n v="15"/>
    <s v="Conan"/>
    <s v="Dalton"/>
    <s v="University of Houston"/>
    <n v="2"/>
    <x v="9"/>
    <n v="18"/>
  </r>
  <r>
    <n v="1456"/>
    <s v="M"/>
    <n v="0.47499999999999998"/>
    <n v="0.37"/>
    <n v="0.125"/>
    <n v="0.64900000000000002"/>
    <n v="0.34699999999999998"/>
    <n v="0.13600000000000001"/>
    <n v="0.14199999999999999"/>
    <n v="8"/>
    <n v="4"/>
    <s v="Nate"/>
    <s v="Craig"/>
    <s v="NOAA Fisheries"/>
    <n v="9"/>
    <x v="7"/>
    <n v="1.9"/>
  </r>
  <r>
    <n v="2457"/>
    <s v="I"/>
    <n v="0.25"/>
    <n v="0.18"/>
    <n v="0.06"/>
    <n v="7.2999999999999995E-2"/>
    <n v="2.8000000000000001E-2"/>
    <n v="1.7000000000000001E-2"/>
    <n v="2.2499999999999999E-2"/>
    <n v="5"/>
    <n v="14"/>
    <s v="Santiago"/>
    <s v="Vaughan"/>
    <s v="Ohio State University_x0009_"/>
    <n v="9"/>
    <x v="7"/>
    <n v="1.9"/>
  </r>
  <r>
    <n v="3141"/>
    <s v="M"/>
    <n v="0.55000000000000004"/>
    <n v="0.42499999999999999"/>
    <n v="0.16"/>
    <n v="0.97"/>
    <n v="0.28849999999999998"/>
    <n v="0.13900000000000001"/>
    <n v="0.48"/>
    <n v="20"/>
    <n v="5"/>
    <s v="Haniya"/>
    <s v="Talley"/>
    <s v="Prince William Sound Science Center"/>
    <n v="1"/>
    <x v="0"/>
    <n v="22.1"/>
  </r>
  <r>
    <n v="3266"/>
    <s v="M"/>
    <n v="0.48"/>
    <n v="0.38"/>
    <n v="0.13500000000000001"/>
    <n v="0.52800000000000002"/>
    <n v="0.2"/>
    <n v="0.13950000000000001"/>
    <n v="0.16"/>
    <n v="14"/>
    <n v="1"/>
    <s v="Jan"/>
    <s v="Odom"/>
    <s v="University of Houston"/>
    <n v="7"/>
    <x v="1"/>
    <n v="2.5"/>
  </r>
  <r>
    <n v="2579"/>
    <s v="M"/>
    <n v="0.51500000000000001"/>
    <n v="0.39500000000000002"/>
    <n v="0.12"/>
    <n v="0.64600000000000002"/>
    <n v="0.28499999999999998"/>
    <n v="0.13650000000000001"/>
    <n v="0.17199999999999999"/>
    <n v="9"/>
    <n v="9"/>
    <s v="Danica"/>
    <s v="Tyler"/>
    <s v="University of Florida_x0009_"/>
    <n v="9"/>
    <x v="7"/>
    <n v="1.9"/>
  </r>
  <r>
    <n v="185"/>
    <s v="F"/>
    <n v="0.64500000000000002"/>
    <n v="0.51"/>
    <n v="0.2"/>
    <n v="1.5674999999999999"/>
    <n v="0.621"/>
    <n v="0.36699999999999999"/>
    <n v="0.46"/>
    <n v="12"/>
    <n v="2"/>
    <s v="Tiegan"/>
    <s v="Davie"/>
    <s v="University of California, Davis"/>
    <n v="4"/>
    <x v="8"/>
    <n v="6.1"/>
  </r>
  <r>
    <n v="398"/>
    <s v="M"/>
    <n v="0.47"/>
    <n v="0.38"/>
    <n v="0.14499999999999999"/>
    <n v="0.58650000000000002"/>
    <n v="0.23849999999999999"/>
    <n v="0.14399999999999999"/>
    <n v="0.185"/>
    <n v="8"/>
    <n v="10"/>
    <s v="Hazel"/>
    <s v="Villa"/>
    <s v="University of Minnesota"/>
    <n v="7"/>
    <x v="1"/>
    <n v="2.5"/>
  </r>
  <r>
    <n v="1050"/>
    <s v="M"/>
    <n v="0.71499999999999997"/>
    <n v="0.56499999999999995"/>
    <n v="0.17499999999999999"/>
    <n v="1.9524999999999999"/>
    <n v="0.76449999999999996"/>
    <n v="0.41849999999999998"/>
    <n v="0.41349999999999998"/>
    <n v="10"/>
    <n v="8"/>
    <s v="Kali"/>
    <s v="Metcalfe"/>
    <s v="Mote Marine Laboratory"/>
    <n v="8"/>
    <x v="2"/>
    <n v="12.3"/>
  </r>
  <r>
    <n v="512"/>
    <s v="F"/>
    <n v="0.45500000000000002"/>
    <n v="0.35"/>
    <n v="0.14000000000000001"/>
    <n v="0.51849999999999996"/>
    <n v="0.221"/>
    <n v="0.1265"/>
    <n v="0.13500000000000001"/>
    <n v="10"/>
    <n v="7"/>
    <s v="Iona"/>
    <s v="Connolly"/>
    <s v="Florida Atlantic University"/>
    <n v="9"/>
    <x v="7"/>
    <n v="1.9"/>
  </r>
  <r>
    <n v="2161"/>
    <s v="M"/>
    <n v="0.69"/>
    <n v="0.55000000000000004"/>
    <n v="0.2"/>
    <n v="1.8465"/>
    <n v="0.73199999999999998"/>
    <n v="0.47199999999999998"/>
    <n v="0.56999999999999995"/>
    <n v="19"/>
    <n v="15"/>
    <s v="Conan"/>
    <s v="Dalton"/>
    <s v="University of Houston"/>
    <n v="1"/>
    <x v="0"/>
    <n v="22.1"/>
  </r>
  <r>
    <n v="1375"/>
    <s v="M"/>
    <n v="0.61499999999999999"/>
    <n v="0.48"/>
    <n v="0.17499999999999999"/>
    <n v="1.1180000000000001"/>
    <n v="0.44600000000000001"/>
    <n v="0.31950000000000001"/>
    <n v="0.3"/>
    <n v="9"/>
    <n v="5"/>
    <s v="Haniya"/>
    <s v="Talley"/>
    <s v="Prince William Sound Science Center"/>
    <n v="6"/>
    <x v="5"/>
    <n v="14.1"/>
  </r>
  <r>
    <n v="1571"/>
    <s v="M"/>
    <n v="0.47499999999999998"/>
    <n v="0.36"/>
    <n v="0.1"/>
    <n v="0.42849999999999999"/>
    <n v="0.19650000000000001"/>
    <n v="9.9000000000000005E-2"/>
    <n v="0.112"/>
    <n v="7"/>
    <n v="5"/>
    <s v="Haniya"/>
    <s v="Talley"/>
    <s v="Prince William Sound Science Center"/>
    <n v="6"/>
    <x v="5"/>
    <n v="14.1"/>
  </r>
  <r>
    <n v="3738"/>
    <s v="M"/>
    <n v="0.625"/>
    <n v="0.47"/>
    <n v="0.15"/>
    <n v="1.1240000000000001"/>
    <n v="0.55600000000000005"/>
    <n v="0.23150000000000001"/>
    <n v="0.28699999999999998"/>
    <n v="9"/>
    <n v="9"/>
    <s v="Danica"/>
    <s v="Tyler"/>
    <s v="University of Florida_x0009_"/>
    <n v="2"/>
    <x v="9"/>
    <n v="18"/>
  </r>
  <r>
    <n v="117"/>
    <s v="F"/>
    <n v="0.49"/>
    <n v="0.375"/>
    <n v="0.13500000000000001"/>
    <n v="0.61250000000000004"/>
    <n v="0.2555"/>
    <n v="0.10199999999999999"/>
    <n v="0.22"/>
    <n v="11"/>
    <n v="5"/>
    <s v="Haniya"/>
    <s v="Talley"/>
    <s v="Prince William Sound Science Center"/>
    <n v="3"/>
    <x v="6"/>
    <n v="3.6"/>
  </r>
  <r>
    <n v="1159"/>
    <s v="M"/>
    <n v="0.60499999999999998"/>
    <n v="0.47499999999999998"/>
    <n v="0.14000000000000001"/>
    <n v="1.1174999999999999"/>
    <n v="0.55500000000000005"/>
    <n v="0.25700000000000001"/>
    <n v="0.27400000000000002"/>
    <n v="9"/>
    <n v="7"/>
    <s v="Iona"/>
    <s v="Connolly"/>
    <s v="Florida Atlantic University"/>
    <n v="5"/>
    <x v="3"/>
    <n v="12.8"/>
  </r>
  <r>
    <n v="3876"/>
    <s v="M"/>
    <n v="0.29499999999999998"/>
    <n v="0.22500000000000001"/>
    <n v="0.09"/>
    <n v="0.13850000000000001"/>
    <n v="4.8000000000000001E-2"/>
    <n v="4.5999999999999999E-2"/>
    <n v="0.05"/>
    <n v="9"/>
    <n v="6"/>
    <s v="Martin"/>
    <s v="Gaines"/>
    <s v="San Diego State University"/>
    <n v="4"/>
    <x v="8"/>
    <n v="6.1"/>
  </r>
  <r>
    <n v="2954"/>
    <s v="F"/>
    <n v="0.64500000000000002"/>
    <n v="0.52"/>
    <n v="0.17"/>
    <n v="1.1970000000000001"/>
    <n v="0.52600000000000002"/>
    <n v="0.29249999999999998"/>
    <n v="0.317"/>
    <n v="11"/>
    <n v="12"/>
    <s v="Rebecca"/>
    <s v="Bennett"/>
    <s v="University of Houston"/>
    <n v="6"/>
    <x v="5"/>
    <n v="14.1"/>
  </r>
  <r>
    <n v="2430"/>
    <s v="M"/>
    <n v="0.34"/>
    <n v="0.255"/>
    <n v="9.5000000000000001E-2"/>
    <n v="0.21299999999999999"/>
    <n v="8.1000000000000003E-2"/>
    <n v="3.4000000000000002E-2"/>
    <n v="7.0000000000000007E-2"/>
    <n v="9"/>
    <n v="7"/>
    <s v="Iona"/>
    <s v="Connolly"/>
    <s v="Florida Atlantic University"/>
    <n v="7"/>
    <x v="1"/>
    <n v="2.5"/>
  </r>
  <r>
    <n v="1637"/>
    <s v="M"/>
    <n v="0.57499999999999996"/>
    <n v="0.47"/>
    <n v="0.185"/>
    <n v="0.98499999999999999"/>
    <n v="0.3745"/>
    <n v="0.2175"/>
    <n v="0.35499999999999998"/>
    <n v="10"/>
    <n v="6"/>
    <s v="Martin"/>
    <s v="Gaines"/>
    <s v="San Diego State University"/>
    <n v="4"/>
    <x v="8"/>
    <n v="6.1"/>
  </r>
  <r>
    <n v="3691"/>
    <s v="M"/>
    <n v="0.64"/>
    <n v="0.5"/>
    <n v="0.17499999999999999"/>
    <n v="1.2729999999999999"/>
    <n v="0.50649999999999995"/>
    <n v="0.29249999999999998"/>
    <n v="0.40500000000000003"/>
    <n v="13"/>
    <n v="14"/>
    <s v="Santiago"/>
    <s v="Vaughan"/>
    <s v="Ohio State University_x0009_"/>
    <n v="6"/>
    <x v="5"/>
    <n v="14.1"/>
  </r>
  <r>
    <n v="2863"/>
    <s v="M"/>
    <n v="0.73499999999999999"/>
    <n v="0.56999999999999995"/>
    <n v="0.21"/>
    <n v="2.2355"/>
    <n v="1.1705000000000001"/>
    <n v="0.46300000000000002"/>
    <n v="0.53149999999999997"/>
    <n v="10"/>
    <n v="2"/>
    <s v="Tiegan"/>
    <s v="Davie"/>
    <s v="University of California, Davis"/>
    <n v="5"/>
    <x v="3"/>
    <n v="12.8"/>
  </r>
  <r>
    <n v="2116"/>
    <s v="I"/>
    <n v="0.18"/>
    <n v="0.13"/>
    <n v="4.4999999999999998E-2"/>
    <n v="2.75E-2"/>
    <n v="1.2500000000000001E-2"/>
    <n v="0.01"/>
    <n v="8.9999999999999993E-3"/>
    <n v="3"/>
    <n v="5"/>
    <s v="Haniya"/>
    <s v="Talley"/>
    <s v="Prince William Sound Science Center"/>
    <n v="6"/>
    <x v="5"/>
    <n v="14.1"/>
  </r>
  <r>
    <n v="154"/>
    <s v="F"/>
    <n v="0.60499999999999998"/>
    <n v="0.48499999999999999"/>
    <n v="0.16"/>
    <n v="1.0565"/>
    <n v="0.37"/>
    <n v="0.23549999999999999"/>
    <n v="0.35499999999999998"/>
    <n v="10"/>
    <n v="9"/>
    <s v="Danica"/>
    <s v="Tyler"/>
    <s v="University of Florida_x0009_"/>
    <n v="1"/>
    <x v="0"/>
    <n v="22.1"/>
  </r>
  <r>
    <n v="3544"/>
    <s v="I"/>
    <n v="0.46"/>
    <n v="0.34"/>
    <n v="0.09"/>
    <n v="0.38400000000000001"/>
    <n v="0.17949999999999999"/>
    <n v="6.8000000000000005E-2"/>
    <n v="0.11"/>
    <n v="8"/>
    <n v="15"/>
    <s v="Conan"/>
    <s v="Dalton"/>
    <s v="University of Houston"/>
    <n v="5"/>
    <x v="3"/>
    <n v="12.8"/>
  </r>
  <r>
    <n v="631"/>
    <s v="I"/>
    <n v="0.47499999999999998"/>
    <n v="0.36499999999999999"/>
    <n v="0.115"/>
    <n v="0.49"/>
    <n v="0.223"/>
    <n v="0.1235"/>
    <n v="0.13350000000000001"/>
    <n v="9"/>
    <n v="3"/>
    <s v="Inaya"/>
    <s v="Bernard"/>
    <s v="Stanford University"/>
    <n v="2"/>
    <x v="9"/>
    <n v="18"/>
  </r>
  <r>
    <n v="2436"/>
    <s v="F"/>
    <n v="0.46500000000000002"/>
    <n v="0.38"/>
    <n v="0.13500000000000001"/>
    <n v="0.57899999999999996"/>
    <n v="0.20799999999999999"/>
    <n v="0.1095"/>
    <n v="0.22"/>
    <n v="14"/>
    <n v="1"/>
    <s v="Jan"/>
    <s v="Odom"/>
    <s v="University of Houston"/>
    <n v="7"/>
    <x v="1"/>
    <n v="2.5"/>
  </r>
  <r>
    <n v="1107"/>
    <s v="I"/>
    <n v="0.51"/>
    <n v="0.4"/>
    <n v="0.125"/>
    <n v="0.5575"/>
    <n v="0.26150000000000001"/>
    <n v="0.1195"/>
    <n v="0.1525"/>
    <n v="9"/>
    <n v="2"/>
    <s v="Tiegan"/>
    <s v="Davie"/>
    <s v="University of California, Davis"/>
    <n v="1"/>
    <x v="0"/>
    <n v="22.1"/>
  </r>
  <r>
    <n v="3661"/>
    <s v="F"/>
    <n v="0.54500000000000004"/>
    <n v="0.41"/>
    <n v="0.125"/>
    <n v="0.65400000000000003"/>
    <n v="0.29449999999999998"/>
    <n v="0.13150000000000001"/>
    <n v="0.20499999999999999"/>
    <n v="10"/>
    <n v="11"/>
    <s v="Naima"/>
    <s v="Reyes"/>
    <s v="University of Houston"/>
    <n v="9"/>
    <x v="7"/>
    <n v="1.9"/>
  </r>
  <r>
    <n v="385"/>
    <s v="M"/>
    <n v="0.54500000000000004"/>
    <n v="0.42499999999999999"/>
    <n v="0.13500000000000001"/>
    <n v="0.84450000000000003"/>
    <n v="0.373"/>
    <n v="0.21"/>
    <n v="0.23499999999999999"/>
    <n v="10"/>
    <n v="11"/>
    <s v="Naima"/>
    <s v="Reyes"/>
    <s v="University of Houston"/>
    <n v="6"/>
    <x v="5"/>
    <n v="14.1"/>
  </r>
  <r>
    <n v="3931"/>
    <s v="F"/>
    <n v="0.67"/>
    <n v="0.53500000000000003"/>
    <n v="0.185"/>
    <n v="1.597"/>
    <n v="0.62749999999999995"/>
    <n v="0.35"/>
    <n v="0.47"/>
    <n v="21"/>
    <n v="3"/>
    <s v="Inaya"/>
    <s v="Bernard"/>
    <s v="Stanford University"/>
    <n v="3"/>
    <x v="6"/>
    <n v="3.6"/>
  </r>
  <r>
    <n v="2341"/>
    <s v="F"/>
    <n v="0.59"/>
    <n v="0.47"/>
    <n v="0.17"/>
    <n v="0.9"/>
    <n v="0.35499999999999998"/>
    <n v="0.1905"/>
    <n v="0.25"/>
    <n v="11"/>
    <n v="7"/>
    <s v="Iona"/>
    <s v="Connolly"/>
    <s v="Florida Atlantic University"/>
    <n v="1"/>
    <x v="0"/>
    <n v="22.1"/>
  </r>
  <r>
    <n v="192"/>
    <s v="M"/>
    <n v="0.61"/>
    <n v="0.48499999999999999"/>
    <n v="0.17"/>
    <n v="1.0225"/>
    <n v="0.41899999999999998"/>
    <n v="0.24049999999999999"/>
    <n v="0.36"/>
    <n v="12"/>
    <n v="6"/>
    <s v="Martin"/>
    <s v="Gaines"/>
    <s v="San Diego State University"/>
    <n v="10"/>
    <x v="4"/>
    <n v="24.1"/>
  </r>
  <r>
    <n v="988"/>
    <s v="M"/>
    <n v="0.56999999999999995"/>
    <n v="0.44500000000000001"/>
    <n v="0.14000000000000001"/>
    <n v="1.0634999999999999"/>
    <n v="0.52649999999999997"/>
    <n v="0.2195"/>
    <n v="0.24"/>
    <n v="8"/>
    <n v="2"/>
    <s v="Tiegan"/>
    <s v="Davie"/>
    <s v="University of California, Davis"/>
    <n v="1"/>
    <x v="0"/>
    <n v="22.1"/>
  </r>
  <r>
    <n v="4043"/>
    <s v="F"/>
    <n v="0.57499999999999996"/>
    <n v="0.46"/>
    <n v="0.16500000000000001"/>
    <n v="0.95750000000000002"/>
    <n v="0.48149999999999998"/>
    <n v="0.19450000000000001"/>
    <n v="0.23599999999999999"/>
    <n v="10"/>
    <n v="8"/>
    <s v="Kali"/>
    <s v="Metcalfe"/>
    <s v="Mote Marine Laboratory"/>
    <n v="5"/>
    <x v="3"/>
    <n v="12.8"/>
  </r>
  <r>
    <n v="846"/>
    <s v="M"/>
    <n v="0.54"/>
    <n v="0.40500000000000003"/>
    <n v="0.125"/>
    <n v="0.89100000000000001"/>
    <n v="0.48149999999999998"/>
    <n v="0.1915"/>
    <n v="0.20200000000000001"/>
    <n v="9"/>
    <n v="1"/>
    <s v="Jan"/>
    <s v="Odom"/>
    <s v="University of Houston"/>
    <n v="9"/>
    <x v="7"/>
    <n v="1.9"/>
  </r>
  <r>
    <n v="1775"/>
    <s v="M"/>
    <n v="0.46500000000000002"/>
    <n v="0.36"/>
    <n v="0.115"/>
    <n v="0.57950000000000002"/>
    <n v="0.29499999999999998"/>
    <n v="0.13950000000000001"/>
    <n v="0.12"/>
    <n v="7"/>
    <n v="5"/>
    <s v="Haniya"/>
    <s v="Talley"/>
    <s v="Prince William Sound Science Center"/>
    <n v="5"/>
    <x v="3"/>
    <n v="12.8"/>
  </r>
  <r>
    <n v="2780"/>
    <s v="M"/>
    <n v="0.59"/>
    <n v="0.47"/>
    <n v="0.14499999999999999"/>
    <n v="0.92349999999999999"/>
    <n v="0.45450000000000002"/>
    <n v="0.17299999999999999"/>
    <n v="0.254"/>
    <n v="9"/>
    <n v="3"/>
    <s v="Inaya"/>
    <s v="Bernard"/>
    <s v="Stanford University"/>
    <n v="5"/>
    <x v="3"/>
    <n v="12.8"/>
  </r>
  <r>
    <n v="3355"/>
    <s v="F"/>
    <n v="0.45500000000000002"/>
    <n v="0.36"/>
    <n v="0.11"/>
    <n v="0.4385"/>
    <n v="0.20599999999999999"/>
    <n v="9.8000000000000004E-2"/>
    <n v="0.125"/>
    <n v="10"/>
    <n v="4"/>
    <s v="Nate"/>
    <s v="Craig"/>
    <s v="NOAA Fisheries"/>
    <n v="2"/>
    <x v="9"/>
    <n v="18"/>
  </r>
  <r>
    <n v="3620"/>
    <s v="F"/>
    <n v="0.64"/>
    <n v="0.5"/>
    <n v="0.17"/>
    <n v="1.1200000000000001"/>
    <n v="0.4955"/>
    <n v="0.26450000000000001"/>
    <n v="0.32"/>
    <n v="12"/>
    <n v="2"/>
    <s v="Tiegan"/>
    <s v="Davie"/>
    <s v="University of California, Davis"/>
    <n v="10"/>
    <x v="4"/>
    <n v="24.1"/>
  </r>
  <r>
    <n v="1903"/>
    <s v="M"/>
    <n v="0.57499999999999996"/>
    <n v="0.45500000000000002"/>
    <n v="0.155"/>
    <n v="1.0129999999999999"/>
    <n v="0.46850000000000003"/>
    <n v="0.20849999999999999"/>
    <n v="0.29499999999999998"/>
    <n v="11"/>
    <n v="13"/>
    <s v="Betty"/>
    <s v="Berg"/>
    <s v="University of Houston"/>
    <n v="9"/>
    <x v="7"/>
    <n v="1.9"/>
  </r>
  <r>
    <n v="1527"/>
    <s v="M"/>
    <n v="0.70499999999999996"/>
    <n v="0.56000000000000005"/>
    <n v="0.16500000000000001"/>
    <n v="1.675"/>
    <n v="0.79700000000000004"/>
    <n v="0.40949999999999998"/>
    <n v="0.38800000000000001"/>
    <n v="10"/>
    <n v="13"/>
    <s v="Betty"/>
    <s v="Berg"/>
    <s v="University of Houston"/>
    <n v="8"/>
    <x v="2"/>
    <n v="12.3"/>
  </r>
  <r>
    <n v="291"/>
    <s v="M"/>
    <n v="0.54"/>
    <n v="0.435"/>
    <n v="0.18"/>
    <n v="0.996"/>
    <n v="0.38350000000000001"/>
    <n v="0.22600000000000001"/>
    <n v="0.32500000000000001"/>
    <n v="17"/>
    <n v="13"/>
    <s v="Betty"/>
    <s v="Berg"/>
    <s v="University of Houston"/>
    <n v="7"/>
    <x v="1"/>
    <n v="2.5"/>
  </r>
  <r>
    <n v="324"/>
    <s v="I"/>
    <n v="0.26500000000000001"/>
    <n v="0.20499999999999999"/>
    <n v="7.0000000000000007E-2"/>
    <n v="0.1055"/>
    <n v="3.9E-2"/>
    <n v="4.1000000000000002E-2"/>
    <n v="3.5000000000000003E-2"/>
    <n v="5"/>
    <n v="3"/>
    <s v="Inaya"/>
    <s v="Bernard"/>
    <s v="Stanford University"/>
    <n v="2"/>
    <x v="9"/>
    <n v="18"/>
  </r>
  <r>
    <n v="515"/>
    <s v="F"/>
    <n v="0.27500000000000002"/>
    <n v="0.19500000000000001"/>
    <n v="7.0000000000000007E-2"/>
    <n v="0.08"/>
    <n v="3.1E-2"/>
    <n v="2.1499999999999998E-2"/>
    <n v="2.5000000000000001E-2"/>
    <n v="5"/>
    <n v="12"/>
    <s v="Rebecca"/>
    <s v="Bennett"/>
    <s v="University of Houston"/>
    <n v="2"/>
    <x v="9"/>
    <n v="18"/>
  </r>
  <r>
    <n v="1128"/>
    <s v="M"/>
    <n v="0.56000000000000005"/>
    <n v="0.44500000000000001"/>
    <n v="0.16"/>
    <n v="0.89649999999999996"/>
    <n v="0.42"/>
    <n v="0.2175"/>
    <n v="0.2215"/>
    <n v="8"/>
    <n v="11"/>
    <s v="Naima"/>
    <s v="Reyes"/>
    <s v="University of Houston"/>
    <n v="3"/>
    <x v="6"/>
    <n v="3.6"/>
  </r>
  <r>
    <n v="3605"/>
    <s v="I"/>
    <n v="0.45500000000000002"/>
    <n v="0.37"/>
    <n v="0.11"/>
    <n v="0.51400000000000001"/>
    <n v="0.23849999999999999"/>
    <n v="0.1235"/>
    <n v="0.126"/>
    <n v="8"/>
    <n v="12"/>
    <s v="Rebecca"/>
    <s v="Bennett"/>
    <s v="University of Houston"/>
    <n v="7"/>
    <x v="1"/>
    <n v="2.5"/>
  </r>
  <r>
    <n v="2019"/>
    <s v="M"/>
    <n v="0.505"/>
    <n v="0.38500000000000001"/>
    <n v="0.115"/>
    <n v="0.48249999999999998"/>
    <n v="0.21"/>
    <n v="0.10349999999999999"/>
    <n v="0.1535"/>
    <n v="10"/>
    <n v="7"/>
    <s v="Iona"/>
    <s v="Connolly"/>
    <s v="Florida Atlantic University"/>
    <n v="5"/>
    <x v="3"/>
    <n v="12.8"/>
  </r>
  <r>
    <n v="394"/>
    <s v="I"/>
    <n v="0.36499999999999999"/>
    <n v="0.29499999999999998"/>
    <n v="9.5000000000000001E-2"/>
    <n v="0.25"/>
    <n v="0.1075"/>
    <n v="5.45E-2"/>
    <n v="0.08"/>
    <n v="9"/>
    <n v="2"/>
    <s v="Tiegan"/>
    <s v="Davie"/>
    <s v="University of California, Davis"/>
    <n v="8"/>
    <x v="2"/>
    <n v="12.3"/>
  </r>
  <r>
    <n v="4056"/>
    <s v="F"/>
    <n v="0.64500000000000002"/>
    <n v="0.5"/>
    <n v="0.15"/>
    <n v="1.159"/>
    <n v="0.46750000000000003"/>
    <n v="0.33550000000000002"/>
    <n v="0.31"/>
    <n v="9"/>
    <n v="15"/>
    <s v="Conan"/>
    <s v="Dalton"/>
    <s v="University of Houston"/>
    <n v="9"/>
    <x v="7"/>
    <n v="1.9"/>
  </r>
  <r>
    <n v="3310"/>
    <s v="I"/>
    <n v="0.48499999999999999"/>
    <n v="0.35499999999999998"/>
    <n v="0.12"/>
    <n v="0.50849999999999995"/>
    <n v="0.21"/>
    <n v="0.122"/>
    <n v="0.13500000000000001"/>
    <n v="9"/>
    <n v="9"/>
    <s v="Danica"/>
    <s v="Tyler"/>
    <s v="University of Florida_x0009_"/>
    <n v="6"/>
    <x v="5"/>
    <n v="14.1"/>
  </r>
  <r>
    <n v="1879"/>
    <s v="I"/>
    <n v="0.54500000000000004"/>
    <n v="0.42499999999999999"/>
    <n v="0.14000000000000001"/>
    <n v="0.8145"/>
    <n v="0.30499999999999999"/>
    <n v="0.23100000000000001"/>
    <n v="0.24399999999999999"/>
    <n v="10"/>
    <n v="12"/>
    <s v="Rebecca"/>
    <s v="Bennett"/>
    <s v="University of Houston"/>
    <n v="5"/>
    <x v="3"/>
    <n v="12.8"/>
  </r>
  <r>
    <n v="3758"/>
    <s v="I"/>
    <n v="0.52"/>
    <n v="0.41"/>
    <n v="0.14000000000000001"/>
    <n v="0.69899999999999995"/>
    <n v="0.33950000000000002"/>
    <n v="0.129"/>
    <n v="0.19450000000000001"/>
    <n v="10"/>
    <n v="11"/>
    <s v="Naima"/>
    <s v="Reyes"/>
    <s v="University of Houston"/>
    <n v="10"/>
    <x v="4"/>
    <n v="24.1"/>
  </r>
  <r>
    <n v="3553"/>
    <s v="I"/>
    <n v="0.52500000000000002"/>
    <n v="0.39"/>
    <n v="0.105"/>
    <n v="0.56699999999999995"/>
    <n v="0.28749999999999998"/>
    <n v="0.1075"/>
    <n v="0.16"/>
    <n v="8"/>
    <n v="4"/>
    <s v="Nate"/>
    <s v="Craig"/>
    <s v="NOAA Fisheries"/>
    <n v="2"/>
    <x v="9"/>
    <n v="18"/>
  </r>
  <r>
    <n v="1928"/>
    <s v="M"/>
    <n v="0.61499999999999999"/>
    <n v="0.47"/>
    <n v="0.15"/>
    <n v="1.0874999999999999"/>
    <n v="0.4975"/>
    <n v="0.28299999999999997"/>
    <n v="0.26850000000000002"/>
    <n v="9"/>
    <n v="11"/>
    <s v="Naima"/>
    <s v="Reyes"/>
    <s v="University of Houston"/>
    <n v="2"/>
    <x v="9"/>
    <n v="18"/>
  </r>
  <r>
    <n v="376"/>
    <s v="F"/>
    <n v="0.67500000000000004"/>
    <n v="0.54500000000000004"/>
    <n v="0.19500000000000001"/>
    <n v="1.7344999999999999"/>
    <n v="0.6845"/>
    <n v="0.3695"/>
    <n v="0.60499999999999998"/>
    <n v="20"/>
    <n v="5"/>
    <s v="Haniya"/>
    <s v="Talley"/>
    <s v="Prince William Sound Science Center"/>
    <n v="3"/>
    <x v="6"/>
    <n v="3.6"/>
  </r>
  <r>
    <n v="451"/>
    <s v="M"/>
    <n v="0.72499999999999998"/>
    <n v="0.56499999999999995"/>
    <n v="0.215"/>
    <n v="1.891"/>
    <n v="0.69750000000000001"/>
    <n v="0.47249999999999998"/>
    <n v="0.57999999999999996"/>
    <n v="16"/>
    <n v="2"/>
    <s v="Tiegan"/>
    <s v="Davie"/>
    <s v="University of California, Davis"/>
    <n v="4"/>
    <x v="8"/>
    <n v="6.1"/>
  </r>
  <r>
    <n v="2761"/>
    <s v="I"/>
    <n v="0.55000000000000004"/>
    <n v="0.43"/>
    <n v="0.14499999999999999"/>
    <n v="0.71199999999999997"/>
    <n v="0.30249999999999999"/>
    <n v="0.152"/>
    <n v="0.22500000000000001"/>
    <n v="10"/>
    <n v="8"/>
    <s v="Kali"/>
    <s v="Metcalfe"/>
    <s v="Mote Marine Laboratory"/>
    <n v="9"/>
    <x v="7"/>
    <n v="1.9"/>
  </r>
  <r>
    <n v="3611"/>
    <s v="M"/>
    <n v="0.57999999999999996"/>
    <n v="0.45"/>
    <n v="0.16"/>
    <n v="0.86750000000000005"/>
    <n v="0.39350000000000002"/>
    <n v="0.221"/>
    <n v="0.215"/>
    <n v="9"/>
    <n v="11"/>
    <s v="Naima"/>
    <s v="Reyes"/>
    <s v="University of Houston"/>
    <n v="1"/>
    <x v="0"/>
    <n v="22.1"/>
  </r>
  <r>
    <n v="1839"/>
    <s v="I"/>
    <n v="0.41499999999999998"/>
    <n v="0.31"/>
    <n v="9.5000000000000001E-2"/>
    <n v="0.311"/>
    <n v="0.1125"/>
    <n v="6.25E-2"/>
    <n v="0.115"/>
    <n v="8"/>
    <n v="4"/>
    <s v="Nate"/>
    <s v="Craig"/>
    <s v="NOAA Fisheries"/>
    <n v="4"/>
    <x v="8"/>
    <n v="6.1"/>
  </r>
  <r>
    <n v="869"/>
    <s v="F"/>
    <n v="0.61499999999999999"/>
    <n v="0.52"/>
    <n v="0.15"/>
    <n v="1.3434999999999999"/>
    <n v="0.629"/>
    <n v="0.26050000000000001"/>
    <n v="0.34499999999999997"/>
    <n v="10"/>
    <n v="13"/>
    <s v="Betty"/>
    <s v="Berg"/>
    <s v="University of Houston"/>
    <n v="8"/>
    <x v="2"/>
    <n v="12.3"/>
  </r>
  <r>
    <n v="1178"/>
    <s v="F"/>
    <n v="0.64500000000000002"/>
    <n v="0.48"/>
    <n v="0.17"/>
    <n v="1.1345000000000001"/>
    <n v="0.52800000000000002"/>
    <n v="0.254"/>
    <n v="0.30499999999999999"/>
    <n v="10"/>
    <n v="2"/>
    <s v="Tiegan"/>
    <s v="Davie"/>
    <s v="University of California, Davis"/>
    <n v="10"/>
    <x v="4"/>
    <n v="24.1"/>
  </r>
  <r>
    <n v="864"/>
    <s v="F"/>
    <n v="0.6"/>
    <n v="0.47499999999999998"/>
    <n v="0.155"/>
    <n v="1.21"/>
    <n v="0.65300000000000002"/>
    <n v="0.16950000000000001"/>
    <n v="0.32050000000000001"/>
    <n v="10"/>
    <n v="9"/>
    <s v="Danica"/>
    <s v="Tyler"/>
    <s v="University of Florida_x0009_"/>
    <n v="5"/>
    <x v="3"/>
    <n v="12.8"/>
  </r>
  <r>
    <n v="2997"/>
    <s v="F"/>
    <n v="0.62"/>
    <n v="0.5"/>
    <n v="0.17"/>
    <n v="1.1479999999999999"/>
    <n v="0.54749999999999999"/>
    <n v="0.22"/>
    <n v="0.33150000000000002"/>
    <n v="10"/>
    <n v="3"/>
    <s v="Inaya"/>
    <s v="Bernard"/>
    <s v="Stanford University"/>
    <n v="3"/>
    <x v="6"/>
    <n v="3.6"/>
  </r>
  <r>
    <n v="3542"/>
    <s v="I"/>
    <n v="0.45"/>
    <n v="0.35"/>
    <n v="0.11"/>
    <n v="0.51400000000000001"/>
    <n v="0.253"/>
    <n v="0.1045"/>
    <n v="0.14000000000000001"/>
    <n v="8"/>
    <n v="4"/>
    <s v="Nate"/>
    <s v="Craig"/>
    <s v="NOAA Fisheries"/>
    <n v="4"/>
    <x v="8"/>
    <n v="6.1"/>
  </r>
  <r>
    <n v="708"/>
    <s v="F"/>
    <n v="0.34499999999999997"/>
    <n v="0.26"/>
    <n v="0.09"/>
    <n v="0.20699999999999999"/>
    <n v="7.7499999999999999E-2"/>
    <n v="4.3499999999999997E-2"/>
    <n v="7.6499999999999999E-2"/>
    <n v="10"/>
    <n v="14"/>
    <s v="Santiago"/>
    <s v="Vaughan"/>
    <s v="Ohio State University_x0009_"/>
    <n v="9"/>
    <x v="7"/>
    <n v="1.9"/>
  </r>
  <r>
    <n v="1833"/>
    <s v="I"/>
    <n v="0.39"/>
    <n v="0.31"/>
    <n v="0.105"/>
    <n v="0.26650000000000001"/>
    <n v="0.11849999999999999"/>
    <n v="5.2499999999999998E-2"/>
    <n v="8.1000000000000003E-2"/>
    <n v="8"/>
    <n v="9"/>
    <s v="Danica"/>
    <s v="Tyler"/>
    <s v="University of Florida_x0009_"/>
    <n v="9"/>
    <x v="7"/>
    <n v="1.9"/>
  </r>
  <r>
    <n v="3779"/>
    <s v="I"/>
    <n v="0.59"/>
    <n v="0.45"/>
    <n v="0.125"/>
    <n v="0.86"/>
    <n v="0.437"/>
    <n v="0.1515"/>
    <n v="0.245"/>
    <n v="9"/>
    <n v="6"/>
    <s v="Martin"/>
    <s v="Gaines"/>
    <s v="San Diego State University"/>
    <n v="3"/>
    <x v="6"/>
    <n v="3.6"/>
  </r>
  <r>
    <n v="415"/>
    <s v="F"/>
    <n v="0.60499999999999998"/>
    <n v="0.495"/>
    <n v="0.17"/>
    <n v="1.2384999999999999"/>
    <n v="0.52800000000000002"/>
    <n v="0.2465"/>
    <n v="0.39"/>
    <n v="14"/>
    <n v="2"/>
    <s v="Tiegan"/>
    <s v="Davie"/>
    <s v="University of California, Davis"/>
    <n v="8"/>
    <x v="2"/>
    <n v="12.3"/>
  </r>
  <r>
    <n v="416"/>
    <s v="F"/>
    <n v="0.62"/>
    <n v="0.47"/>
    <n v="0.14000000000000001"/>
    <n v="1.0325"/>
    <n v="0.36049999999999999"/>
    <n v="0.224"/>
    <n v="0.36"/>
    <n v="15"/>
    <n v="8"/>
    <s v="Kali"/>
    <s v="Metcalfe"/>
    <s v="Mote Marine Laboratory"/>
    <n v="6"/>
    <x v="5"/>
    <n v="14.1"/>
  </r>
  <r>
    <n v="3842"/>
    <s v="M"/>
    <n v="0.5"/>
    <n v="0.42"/>
    <n v="0.125"/>
    <n v="0.62"/>
    <n v="0.255"/>
    <n v="0.15"/>
    <n v="0.20499999999999999"/>
    <n v="11"/>
    <n v="11"/>
    <s v="Naima"/>
    <s v="Reyes"/>
    <s v="University of Houston"/>
    <n v="3"/>
    <x v="6"/>
    <n v="3.6"/>
  </r>
  <r>
    <n v="668"/>
    <s v="F"/>
    <n v="0.48499999999999999"/>
    <n v="0.38"/>
    <n v="0.15"/>
    <n v="0.60499999999999998"/>
    <n v="0.2155"/>
    <n v="0.14000000000000001"/>
    <n v="0.18"/>
    <n v="15"/>
    <n v="8"/>
    <s v="Kali"/>
    <s v="Metcalfe"/>
    <s v="Mote Marine Laboratory"/>
    <n v="4"/>
    <x v="8"/>
    <n v="6.1"/>
  </r>
  <r>
    <n v="343"/>
    <s v="M"/>
    <n v="0.62"/>
    <n v="0.46500000000000002"/>
    <n v="0.185"/>
    <n v="1.274"/>
    <n v="0.57899999999999996"/>
    <n v="0.30649999999999999"/>
    <n v="0.32"/>
    <n v="12"/>
    <n v="5"/>
    <s v="Haniya"/>
    <s v="Talley"/>
    <s v="Prince William Sound Science Center"/>
    <n v="5"/>
    <x v="3"/>
    <n v="12.8"/>
  </r>
  <r>
    <n v="1312"/>
    <s v="I"/>
    <n v="0.55000000000000004"/>
    <n v="0.43"/>
    <n v="0.14499999999999999"/>
    <n v="0.78949999999999998"/>
    <n v="0.3745"/>
    <n v="0.17100000000000001"/>
    <n v="0.223"/>
    <n v="11"/>
    <n v="3"/>
    <s v="Inaya"/>
    <s v="Bernard"/>
    <s v="Stanford University"/>
    <n v="2"/>
    <x v="9"/>
    <n v="18"/>
  </r>
  <r>
    <n v="1408"/>
    <s v="M"/>
    <n v="0.65500000000000003"/>
    <n v="0.49"/>
    <n v="0.17499999999999999"/>
    <n v="1.3585"/>
    <n v="0.63949999999999996"/>
    <n v="0.29399999999999998"/>
    <n v="0.36499999999999999"/>
    <n v="10"/>
    <n v="2"/>
    <s v="Tiegan"/>
    <s v="Davie"/>
    <s v="University of California, Davis"/>
    <n v="4"/>
    <x v="8"/>
    <n v="6.1"/>
  </r>
  <r>
    <n v="123"/>
    <s v="F"/>
    <n v="0.51500000000000001"/>
    <n v="0.42499999999999999"/>
    <n v="0.14000000000000001"/>
    <n v="0.76600000000000001"/>
    <n v="0.30399999999999999"/>
    <n v="0.17249999999999999"/>
    <n v="0.255"/>
    <n v="14"/>
    <n v="1"/>
    <s v="Jan"/>
    <s v="Odom"/>
    <s v="University of Houston"/>
    <n v="3"/>
    <x v="6"/>
    <n v="3.6"/>
  </r>
  <r>
    <n v="739"/>
    <s v="M"/>
    <n v="0.53500000000000003"/>
    <n v="0.41"/>
    <n v="0.13500000000000001"/>
    <n v="0.86199999999999999"/>
    <n v="0.28549999999999998"/>
    <n v="0.1525"/>
    <n v="0.32"/>
    <n v="14"/>
    <n v="6"/>
    <s v="Martin"/>
    <s v="Gaines"/>
    <s v="San Diego State University"/>
    <n v="6"/>
    <x v="5"/>
    <n v="14.1"/>
  </r>
  <r>
    <n v="2730"/>
    <s v="I"/>
    <n v="0.40500000000000003"/>
    <n v="0.30499999999999999"/>
    <n v="0.1"/>
    <n v="0.26800000000000002"/>
    <n v="0.1145"/>
    <n v="5.2999999999999999E-2"/>
    <n v="8.5000000000000006E-2"/>
    <n v="7"/>
    <n v="6"/>
    <s v="Martin"/>
    <s v="Gaines"/>
    <s v="San Diego State University"/>
    <n v="10"/>
    <x v="4"/>
    <n v="24.1"/>
  </r>
  <r>
    <n v="2776"/>
    <s v="I"/>
    <n v="0.58499999999999996"/>
    <n v="0.46"/>
    <n v="0.14499999999999999"/>
    <n v="0.84650000000000003"/>
    <n v="0.33900000000000002"/>
    <n v="0.16700000000000001"/>
    <n v="0.29499999999999998"/>
    <n v="10"/>
    <n v="10"/>
    <s v="Hazel"/>
    <s v="Villa"/>
    <s v="University of Minnesota"/>
    <n v="8"/>
    <x v="2"/>
    <n v="12.3"/>
  </r>
  <r>
    <n v="1488"/>
    <s v="M"/>
    <n v="0.6"/>
    <n v="0.45500000000000002"/>
    <n v="0.155"/>
    <n v="0.94499999999999995"/>
    <n v="0.4365"/>
    <n v="0.20849999999999999"/>
    <n v="0.25"/>
    <n v="8"/>
    <n v="7"/>
    <s v="Iona"/>
    <s v="Connolly"/>
    <s v="Florida Atlantic University"/>
    <n v="7"/>
    <x v="1"/>
    <n v="2.5"/>
  </r>
  <r>
    <n v="3426"/>
    <s v="F"/>
    <n v="0.65"/>
    <n v="0.54500000000000004"/>
    <n v="0.185"/>
    <n v="1.5055000000000001"/>
    <n v="0.65649999999999997"/>
    <n v="0.34100000000000003"/>
    <n v="0.43"/>
    <n v="10"/>
    <n v="12"/>
    <s v="Rebecca"/>
    <s v="Bennett"/>
    <s v="University of Houston"/>
    <n v="2"/>
    <x v="9"/>
    <n v="18"/>
  </r>
  <r>
    <n v="830"/>
    <s v="I"/>
    <n v="0.41499999999999998"/>
    <n v="0.32"/>
    <n v="0.11"/>
    <n v="0.3735"/>
    <n v="0.17499999999999999"/>
    <n v="7.5499999999999998E-2"/>
    <n v="0.109"/>
    <n v="7"/>
    <n v="13"/>
    <s v="Betty"/>
    <s v="Berg"/>
    <s v="University of Houston"/>
    <n v="2"/>
    <x v="9"/>
    <n v="18"/>
  </r>
  <r>
    <n v="1024"/>
    <s v="F"/>
    <n v="0.64"/>
    <n v="0.5"/>
    <n v="0.17499999999999999"/>
    <n v="1.3939999999999999"/>
    <n v="0.49349999999999999"/>
    <n v="0.29099999999999998"/>
    <n v="0.4"/>
    <n v="10"/>
    <n v="6"/>
    <s v="Martin"/>
    <s v="Gaines"/>
    <s v="San Diego State University"/>
    <n v="10"/>
    <x v="4"/>
    <n v="24.1"/>
  </r>
  <r>
    <n v="1432"/>
    <s v="I"/>
    <n v="0.36499999999999999"/>
    <n v="0.26500000000000001"/>
    <n v="0.13500000000000001"/>
    <n v="0.2215"/>
    <n v="0.105"/>
    <n v="4.7E-2"/>
    <n v="6.0499999999999998E-2"/>
    <n v="7"/>
    <n v="11"/>
    <s v="Naima"/>
    <s v="Reyes"/>
    <s v="University of Houston"/>
    <n v="9"/>
    <x v="7"/>
    <n v="1.9"/>
  </r>
  <r>
    <n v="1177"/>
    <s v="M"/>
    <n v="0.64500000000000002"/>
    <n v="0.53"/>
    <n v="0.19500000000000001"/>
    <n v="1.39"/>
    <n v="0.64649999999999996"/>
    <n v="0.29449999999999998"/>
    <n v="0.3735"/>
    <n v="10"/>
    <n v="8"/>
    <s v="Kali"/>
    <s v="Metcalfe"/>
    <s v="Mote Marine Laboratory"/>
    <n v="5"/>
    <x v="3"/>
    <n v="12.8"/>
  </r>
  <r>
    <n v="1740"/>
    <s v="M"/>
    <n v="0.67500000000000004"/>
    <n v="0.52500000000000002"/>
    <n v="0.16"/>
    <n v="1.2835000000000001"/>
    <n v="0.57199999999999995"/>
    <n v="0.27550000000000002"/>
    <n v="0.35449999999999998"/>
    <n v="13"/>
    <n v="6"/>
    <s v="Martin"/>
    <s v="Gaines"/>
    <s v="San Diego State University"/>
    <n v="7"/>
    <x v="1"/>
    <n v="2.5"/>
  </r>
  <r>
    <n v="2284"/>
    <s v="I"/>
    <n v="0.435"/>
    <n v="0.34499999999999997"/>
    <n v="0.12"/>
    <n v="0.44750000000000001"/>
    <n v="0.221"/>
    <n v="0.112"/>
    <n v="0.125"/>
    <n v="7"/>
    <n v="1"/>
    <s v="Jan"/>
    <s v="Odom"/>
    <s v="University of Houston"/>
    <n v="4"/>
    <x v="8"/>
    <n v="6.1"/>
  </r>
  <r>
    <n v="3890"/>
    <s v="M"/>
    <n v="0.62"/>
    <n v="0.5"/>
    <n v="0.2"/>
    <n v="1.2210000000000001"/>
    <n v="0.46050000000000002"/>
    <n v="0.26300000000000001"/>
    <n v="0.43"/>
    <n v="12"/>
    <n v="7"/>
    <s v="Iona"/>
    <s v="Connolly"/>
    <s v="Florida Atlantic University"/>
    <n v="1"/>
    <x v="0"/>
    <n v="22.1"/>
  </r>
  <r>
    <n v="1219"/>
    <s v="I"/>
    <n v="0.315"/>
    <n v="0.23"/>
    <n v="7.0000000000000007E-2"/>
    <n v="0.1145"/>
    <n v="4.5999999999999999E-2"/>
    <n v="2.35E-2"/>
    <n v="3.85E-2"/>
    <n v="5"/>
    <n v="5"/>
    <s v="Haniya"/>
    <s v="Talley"/>
    <s v="Prince William Sound Science Center"/>
    <n v="10"/>
    <x v="4"/>
    <n v="24.1"/>
  </r>
  <r>
    <n v="3692"/>
    <s v="M"/>
    <n v="0.64500000000000002"/>
    <n v="0.51"/>
    <n v="0.19"/>
    <n v="1.4864999999999999"/>
    <n v="0.64449999999999996"/>
    <n v="0.29599999999999999"/>
    <n v="0.42499999999999999"/>
    <n v="12"/>
    <n v="7"/>
    <s v="Iona"/>
    <s v="Connolly"/>
    <s v="Florida Atlantic University"/>
    <n v="3"/>
    <x v="6"/>
    <n v="3.6"/>
  </r>
  <r>
    <n v="879"/>
    <s v="F"/>
    <n v="0.63500000000000001"/>
    <n v="0.48499999999999999"/>
    <n v="0.16500000000000001"/>
    <n v="1.2945"/>
    <n v="0.66800000000000004"/>
    <n v="0.26050000000000001"/>
    <n v="0.27150000000000002"/>
    <n v="9"/>
    <n v="14"/>
    <s v="Santiago"/>
    <s v="Vaughan"/>
    <s v="Ohio State University_x0009_"/>
    <n v="9"/>
    <x v="7"/>
    <n v="1.9"/>
  </r>
  <r>
    <n v="599"/>
    <s v="I"/>
    <n v="0.60499999999999998"/>
    <n v="0.495"/>
    <n v="0.14499999999999999"/>
    <n v="1.054"/>
    <n v="0.36899999999999999"/>
    <n v="0.22550000000000001"/>
    <n v="0.36"/>
    <n v="12"/>
    <n v="9"/>
    <s v="Danica"/>
    <s v="Tyler"/>
    <s v="University of Florida_x0009_"/>
    <n v="1"/>
    <x v="0"/>
    <n v="22.1"/>
  </r>
  <r>
    <n v="1378"/>
    <s v="M"/>
    <n v="0.62"/>
    <n v="0.495"/>
    <n v="0.18"/>
    <n v="1.2555000000000001"/>
    <n v="0.57650000000000001"/>
    <n v="0.254"/>
    <n v="0.35499999999999998"/>
    <n v="12"/>
    <n v="13"/>
    <s v="Betty"/>
    <s v="Berg"/>
    <s v="University of Houston"/>
    <n v="4"/>
    <x v="8"/>
    <n v="6.1"/>
  </r>
  <r>
    <n v="3987"/>
    <s v="F"/>
    <n v="0.64500000000000002"/>
    <n v="0.52500000000000002"/>
    <n v="0.17"/>
    <n v="1.37"/>
    <n v="0.61350000000000005"/>
    <n v="0.28299999999999997"/>
    <n v="0.34"/>
    <n v="10"/>
    <n v="7"/>
    <s v="Iona"/>
    <s v="Connolly"/>
    <s v="Florida Atlantic University"/>
    <n v="5"/>
    <x v="3"/>
    <n v="12.8"/>
  </r>
  <r>
    <n v="3672"/>
    <s v="I"/>
    <n v="0.59499999999999997"/>
    <n v="0.47"/>
    <n v="0.13500000000000001"/>
    <n v="0.9365"/>
    <n v="0.434"/>
    <n v="0.184"/>
    <n v="0.28699999999999998"/>
    <n v="10"/>
    <n v="3"/>
    <s v="Inaya"/>
    <s v="Bernard"/>
    <s v="Stanford University"/>
    <n v="9"/>
    <x v="7"/>
    <n v="1.9"/>
  </r>
  <r>
    <n v="4129"/>
    <s v="M"/>
    <n v="0.55500000000000005"/>
    <n v="0.435"/>
    <n v="0.14499999999999999"/>
    <n v="0.92049999999999998"/>
    <n v="0.40400000000000003"/>
    <n v="0.22750000000000001"/>
    <n v="0.255"/>
    <n v="8"/>
    <n v="10"/>
    <s v="Hazel"/>
    <s v="Villa"/>
    <s v="University of Minnesota"/>
    <n v="4"/>
    <x v="8"/>
    <n v="6.1"/>
  </r>
  <r>
    <n v="1383"/>
    <s v="F"/>
    <n v="0.625"/>
    <n v="0.51500000000000001"/>
    <n v="0.16"/>
    <n v="1.264"/>
    <n v="0.57150000000000001"/>
    <n v="0.32600000000000001"/>
    <n v="0.32100000000000001"/>
    <n v="9"/>
    <n v="2"/>
    <s v="Tiegan"/>
    <s v="Davie"/>
    <s v="University of California, Davis"/>
    <n v="5"/>
    <x v="3"/>
    <n v="12.8"/>
  </r>
  <r>
    <n v="436"/>
    <s v="M"/>
    <n v="0.5"/>
    <n v="0.41"/>
    <n v="0.15"/>
    <n v="0.66200000000000003"/>
    <n v="0.28149999999999997"/>
    <n v="0.13700000000000001"/>
    <n v="0.22"/>
    <n v="11"/>
    <n v="13"/>
    <s v="Betty"/>
    <s v="Berg"/>
    <s v="University of Houston"/>
    <n v="9"/>
    <x v="7"/>
    <n v="1.9"/>
  </r>
  <r>
    <n v="2113"/>
    <s v="M"/>
    <n v="0.52500000000000002"/>
    <n v="0.40500000000000003"/>
    <n v="0.13"/>
    <n v="0.71850000000000003"/>
    <n v="0.32650000000000001"/>
    <n v="0.19750000000000001"/>
    <n v="0.17499999999999999"/>
    <n v="8"/>
    <n v="4"/>
    <s v="Nate"/>
    <s v="Craig"/>
    <s v="NOAA Fisheries"/>
    <n v="5"/>
    <x v="3"/>
    <n v="12.8"/>
  </r>
  <r>
    <n v="1716"/>
    <s v="M"/>
    <n v="0.64500000000000002"/>
    <n v="0.48499999999999999"/>
    <n v="0.15"/>
    <n v="1.2215"/>
    <n v="0.56950000000000001"/>
    <n v="0.27350000000000002"/>
    <n v="0.33"/>
    <n v="9"/>
    <n v="1"/>
    <s v="Jan"/>
    <s v="Odom"/>
    <s v="University of Houston"/>
    <n v="9"/>
    <x v="7"/>
    <n v="1.9"/>
  </r>
  <r>
    <n v="1273"/>
    <s v="I"/>
    <n v="0.47499999999999998"/>
    <n v="0.35499999999999998"/>
    <n v="0.1"/>
    <n v="0.50349999999999995"/>
    <n v="0.2535"/>
    <n v="9.0999999999999998E-2"/>
    <n v="0.14000000000000001"/>
    <n v="8"/>
    <n v="3"/>
    <s v="Inaya"/>
    <s v="Bernard"/>
    <s v="Stanford University"/>
    <n v="3"/>
    <x v="6"/>
    <n v="3.6"/>
  </r>
  <r>
    <n v="2228"/>
    <s v="I"/>
    <n v="0.27500000000000002"/>
    <n v="0.2"/>
    <n v="7.4999999999999997E-2"/>
    <n v="8.5999999999999993E-2"/>
    <n v="3.0499999999999999E-2"/>
    <n v="1.9E-2"/>
    <n v="0.03"/>
    <n v="7"/>
    <n v="2"/>
    <s v="Tiegan"/>
    <s v="Davie"/>
    <s v="University of California, Davis"/>
    <n v="3"/>
    <x v="6"/>
    <n v="3.6"/>
  </r>
  <r>
    <n v="3347"/>
    <s v="I"/>
    <n v="0.47"/>
    <n v="0.4"/>
    <n v="0.16"/>
    <n v="0.51"/>
    <n v="0.1615"/>
    <n v="7.2999999999999995E-2"/>
    <n v="0.19800000000000001"/>
    <n v="14"/>
    <n v="10"/>
    <s v="Hazel"/>
    <s v="Villa"/>
    <s v="University of Minnesota"/>
    <n v="9"/>
    <x v="7"/>
    <n v="1.9"/>
  </r>
  <r>
    <n v="3769"/>
    <s v="M"/>
    <n v="0.56000000000000005"/>
    <n v="0.46500000000000002"/>
    <n v="0.14499999999999999"/>
    <n v="0.88749999999999996"/>
    <n v="0.33450000000000002"/>
    <n v="0.22"/>
    <n v="0.26950000000000002"/>
    <n v="9"/>
    <n v="12"/>
    <s v="Rebecca"/>
    <s v="Bennett"/>
    <s v="University of Houston"/>
    <n v="10"/>
    <x v="4"/>
    <n v="24.1"/>
  </r>
  <r>
    <n v="434"/>
    <s v="M"/>
    <n v="0.54500000000000004"/>
    <n v="0.42"/>
    <n v="0.14000000000000001"/>
    <n v="0.75049999999999994"/>
    <n v="0.2475"/>
    <n v="0.13"/>
    <n v="0.255"/>
    <n v="22"/>
    <n v="7"/>
    <s v="Iona"/>
    <s v="Connolly"/>
    <s v="Florida Atlantic University"/>
    <n v="9"/>
    <x v="7"/>
    <n v="1.9"/>
  </r>
  <r>
    <n v="1336"/>
    <s v="F"/>
    <n v="0.57499999999999996"/>
    <n v="0.48"/>
    <n v="0.16500000000000001"/>
    <n v="1.0780000000000001"/>
    <n v="0.51100000000000001"/>
    <n v="0.20949999999999999"/>
    <n v="0.30599999999999999"/>
    <n v="9"/>
    <n v="7"/>
    <s v="Iona"/>
    <s v="Connolly"/>
    <s v="Florida Atlantic University"/>
    <n v="3"/>
    <x v="6"/>
    <n v="3.6"/>
  </r>
  <r>
    <n v="337"/>
    <s v="M"/>
    <n v="0.6"/>
    <n v="0.47499999999999998"/>
    <n v="0.19"/>
    <n v="1.0874999999999999"/>
    <n v="0.40300000000000002"/>
    <n v="0.26550000000000001"/>
    <n v="0.32500000000000001"/>
    <n v="14"/>
    <n v="3"/>
    <s v="Inaya"/>
    <s v="Bernard"/>
    <s v="Stanford University"/>
    <n v="3"/>
    <x v="6"/>
    <n v="3.6"/>
  </r>
  <r>
    <n v="2801"/>
    <s v="F"/>
    <n v="0.64"/>
    <n v="0.495"/>
    <n v="0.17"/>
    <n v="1.2264999999999999"/>
    <n v="0.49"/>
    <n v="0.377"/>
    <n v="0.28749999999999998"/>
    <n v="11"/>
    <n v="6"/>
    <s v="Martin"/>
    <s v="Gaines"/>
    <s v="San Diego State University"/>
    <n v="3"/>
    <x v="6"/>
    <n v="3.6"/>
  </r>
  <r>
    <n v="753"/>
    <s v="F"/>
    <n v="0.60499999999999998"/>
    <n v="0.46"/>
    <n v="0.17"/>
    <n v="1.1220000000000001"/>
    <n v="0.34699999999999998"/>
    <n v="0.30449999999999999"/>
    <n v="0.315"/>
    <n v="13"/>
    <n v="15"/>
    <s v="Conan"/>
    <s v="Dalton"/>
    <s v="University of Houston"/>
    <n v="4"/>
    <x v="8"/>
    <n v="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Water Region">
  <location ref="B27:E38" firstHeaderRow="0" firstDataRow="1" firstDataCol="1"/>
  <pivotFields count="17">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axis="axisRow" showAll="0">
      <items count="11">
        <item x="0"/>
        <item x="9"/>
        <item x="1"/>
        <item x="5"/>
        <item x="8"/>
        <item x="7"/>
        <item x="6"/>
        <item x="4"/>
        <item x="3"/>
        <item x="2"/>
        <item t="default"/>
      </items>
    </pivotField>
    <pivotField showAll="0"/>
  </pivotFields>
  <rowFields count="1">
    <field x="15"/>
  </rowFields>
  <rowItems count="11">
    <i>
      <x/>
    </i>
    <i>
      <x v="1"/>
    </i>
    <i>
      <x v="2"/>
    </i>
    <i>
      <x v="3"/>
    </i>
    <i>
      <x v="4"/>
    </i>
    <i>
      <x v="5"/>
    </i>
    <i>
      <x v="6"/>
    </i>
    <i>
      <x v="7"/>
    </i>
    <i>
      <x v="8"/>
    </i>
    <i>
      <x v="9"/>
    </i>
    <i t="grand">
      <x/>
    </i>
  </rowItems>
  <colFields count="1">
    <field x="-2"/>
  </colFields>
  <colItems count="3">
    <i>
      <x/>
    </i>
    <i i="1">
      <x v="1"/>
    </i>
    <i i="2">
      <x v="2"/>
    </i>
  </colItems>
  <dataFields count="3">
    <dataField name="Average of Shucked_weight" fld="6" subtotal="average" baseField="0" baseItem="1"/>
    <dataField name="Max of Viscera_weight" fld="7" subtotal="max" baseField="0" baseItem="1"/>
    <dataField name="Min of Shell_weight" fld="8" subtotal="min" baseField="0" baseItem="1"/>
  </dataFields>
  <formats count="6">
    <format dxfId="5">
      <pivotArea type="all" dataOnly="0" outline="0" fieldPosition="0"/>
    </format>
    <format dxfId="4">
      <pivotArea outline="0" collapsedLevelsAreSubtotals="1" fieldPosition="0"/>
    </format>
    <format dxfId="3">
      <pivotArea field="15" type="button" dataOnly="0" labelOnly="1" outline="0" axis="axisRow" fieldPosition="0"/>
    </format>
    <format dxfId="2">
      <pivotArea dataOnly="0" labelOnly="1" fieldPosition="0">
        <references count="1">
          <reference field="15"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es" xr10:uid="{00000000-0013-0000-FFFF-FFFF01000000}" sourceName="Category">
  <extLst>
    <x:ext xmlns:x15="http://schemas.microsoft.com/office/spreadsheetml/2010/11/main" uri="{2F2917AC-EB37-4324-AD4E-5DD8C200BD13}">
      <x15:tableSlicerCache tableId="2" column="2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es" xr10:uid="{00000000-0014-0000-FFFF-FFFF01000000}" cache="Slicer_Categories"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0000000}" name="Table111" displayName="Table111" ref="A1:Q1001" totalsRowShown="0">
  <tableColumns count="17">
    <tableColumn id="1" xr3:uid="{00000000-0010-0000-0000-000001000000}" name="Abalone_id"/>
    <tableColumn id="2" xr3:uid="{00000000-0010-0000-0000-000002000000}" name="Gender"/>
    <tableColumn id="3" xr3:uid="{00000000-0010-0000-0000-000003000000}" name="Length"/>
    <tableColumn id="4" xr3:uid="{00000000-0010-0000-0000-000004000000}" name="Diameter"/>
    <tableColumn id="5" xr3:uid="{00000000-0010-0000-0000-000005000000}" name="Height"/>
    <tableColumn id="6" xr3:uid="{00000000-0010-0000-0000-000006000000}" name="Whole_weight"/>
    <tableColumn id="7" xr3:uid="{00000000-0010-0000-0000-000007000000}" name="Shucked_weight"/>
    <tableColumn id="8" xr3:uid="{00000000-0010-0000-0000-000008000000}" name="Viscera_weight"/>
    <tableColumn id="9" xr3:uid="{00000000-0010-0000-0000-000009000000}" name="Shell_weight"/>
    <tableColumn id="10" xr3:uid="{00000000-0010-0000-0000-00000A000000}" name="Rings"/>
    <tableColumn id="11" xr3:uid="{00000000-0010-0000-0000-00000B000000}" name="Collector"/>
    <tableColumn id="12" xr3:uid="{00000000-0010-0000-0000-00000C000000}" name="Collector_First"/>
    <tableColumn id="13" xr3:uid="{00000000-0010-0000-0000-00000D000000}" name="Collector_last"/>
    <tableColumn id="14" xr3:uid="{00000000-0010-0000-0000-00000E000000}" name="Collector_organization"/>
    <tableColumn id="15" xr3:uid="{00000000-0010-0000-0000-00000F000000}" name="Water"/>
    <tableColumn id="16" xr3:uid="{00000000-0010-0000-0000-000010000000}" name="Water_region"/>
    <tableColumn id="17" xr3:uid="{00000000-0010-0000-0000-000011000000}" name="Feb_tem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U1001" totalsRowShown="0">
  <autoFilter ref="A1:U1001" xr:uid="{00000000-0009-0000-0100-000002000000}"/>
  <tableColumns count="21">
    <tableColumn id="1" xr3:uid="{00000000-0010-0000-0100-000001000000}" name="Abalone_id"/>
    <tableColumn id="2" xr3:uid="{00000000-0010-0000-0100-000002000000}" name="Gender"/>
    <tableColumn id="3" xr3:uid="{00000000-0010-0000-0100-000003000000}" name="Length"/>
    <tableColumn id="4" xr3:uid="{00000000-0010-0000-0100-000004000000}" name="Diameter"/>
    <tableColumn id="5" xr3:uid="{00000000-0010-0000-0100-000005000000}" name="Height"/>
    <tableColumn id="6" xr3:uid="{00000000-0010-0000-0100-000006000000}" name="Whole_weight"/>
    <tableColumn id="7" xr3:uid="{00000000-0010-0000-0100-000007000000}" name="Shucked_weight"/>
    <tableColumn id="8" xr3:uid="{00000000-0010-0000-0100-000008000000}" name="Viscera_weight"/>
    <tableColumn id="9" xr3:uid="{00000000-0010-0000-0100-000009000000}" name="Shell_weight"/>
    <tableColumn id="10" xr3:uid="{00000000-0010-0000-0100-00000A000000}" name="Rings"/>
    <tableColumn id="11" xr3:uid="{00000000-0010-0000-0100-00000B000000}" name="Collector"/>
    <tableColumn id="12" xr3:uid="{00000000-0010-0000-0100-00000C000000}" name="Collector_First"/>
    <tableColumn id="13" xr3:uid="{00000000-0010-0000-0100-00000D000000}" name="Collector_last"/>
    <tableColumn id="14" xr3:uid="{00000000-0010-0000-0100-00000E000000}" name="Collector_organization"/>
    <tableColumn id="15" xr3:uid="{00000000-0010-0000-0100-00000F000000}" name="Water"/>
    <tableColumn id="16" xr3:uid="{00000000-0010-0000-0100-000010000000}" name="Water_region"/>
    <tableColumn id="17" xr3:uid="{00000000-0010-0000-0100-000011000000}" name="Feb_temp"/>
    <tableColumn id="18" xr3:uid="{00000000-0010-0000-0100-000012000000}" name="Category 1" dataDxfId="51">
      <calculatedColumnFormula>IF(OR(AND(J2&gt;15,B2="I"),AND(B2="M",C2&gt;0.75),OR(AND(I2&gt;0.8,G2&gt;0.5),G2&gt;1.2)),1,3)</calculatedColumnFormula>
    </tableColumn>
    <tableColumn id="19" xr3:uid="{00000000-0010-0000-0100-000013000000}" name="Category 2" dataDxfId="50">
      <calculatedColumnFormula>IF(OR(AND(I2&lt;0.4,G2&lt;0.4),OR(C2&lt;0.36),OR(AND(J2&gt;15,B2="M"),J2&gt;18,B2="F")),2,3)</calculatedColumnFormula>
    </tableColumn>
    <tableColumn id="20" xr3:uid="{00000000-0010-0000-0100-000014000000}" name="Category 3" dataDxfId="49">
      <calculatedColumnFormula>IF(AND(R2=3, S2=3),3, 0)</calculatedColumnFormula>
    </tableColumn>
    <tableColumn id="21" xr3:uid="{00000000-0010-0000-0100-000015000000}" name="Category" dataDxfId="48">
      <calculatedColumnFormula>IF(R2=1,"1",IF(S2=2,"2",IF(AND(R2=3,S2=3),"3")))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35" displayName="Table135" ref="A1:W1001" totalsRowShown="0" headerRowDxfId="47" dataDxfId="46">
  <tableColumns count="23">
    <tableColumn id="1" xr3:uid="{00000000-0010-0000-0200-000001000000}" name="Abalone_id" dataDxfId="45"/>
    <tableColumn id="2" xr3:uid="{00000000-0010-0000-0200-000002000000}" name="Gender" dataDxfId="44"/>
    <tableColumn id="3" xr3:uid="{00000000-0010-0000-0200-000003000000}" name="Length" dataDxfId="43"/>
    <tableColumn id="4" xr3:uid="{00000000-0010-0000-0200-000004000000}" name="Diameter" dataDxfId="42"/>
    <tableColumn id="5" xr3:uid="{00000000-0010-0000-0200-000005000000}" name="Height" dataDxfId="41"/>
    <tableColumn id="6" xr3:uid="{00000000-0010-0000-0200-000006000000}" name="Whole_weight" dataDxfId="40"/>
    <tableColumn id="7" xr3:uid="{00000000-0010-0000-0200-000007000000}" name="Shucked_weight" dataDxfId="39"/>
    <tableColumn id="8" xr3:uid="{00000000-0010-0000-0200-000008000000}" name="Viscera_weight" dataDxfId="38"/>
    <tableColumn id="9" xr3:uid="{00000000-0010-0000-0200-000009000000}" name="Shell_weight" dataDxfId="37"/>
    <tableColumn id="10" xr3:uid="{00000000-0010-0000-0200-00000A000000}" name="Rings" dataDxfId="36"/>
    <tableColumn id="11" xr3:uid="{00000000-0010-0000-0200-00000B000000}" name="Collector" dataDxfId="35"/>
    <tableColumn id="12" xr3:uid="{00000000-0010-0000-0200-00000C000000}" name="Collector_First" dataDxfId="34"/>
    <tableColumn id="13" xr3:uid="{00000000-0010-0000-0200-00000D000000}" name="Collector_last" dataDxfId="33"/>
    <tableColumn id="14" xr3:uid="{00000000-0010-0000-0200-00000E000000}" name="Collector_organization" dataDxfId="32"/>
    <tableColumn id="15" xr3:uid="{00000000-0010-0000-0200-00000F000000}" name="Water" dataDxfId="31"/>
    <tableColumn id="16" xr3:uid="{00000000-0010-0000-0200-000010000000}" name="Water_region" dataDxfId="30"/>
    <tableColumn id="17" xr3:uid="{00000000-0010-0000-0200-000011000000}" name="Feb_temp" dataDxfId="29"/>
    <tableColumn id="18" xr3:uid="{00000000-0010-0000-0200-000012000000}" name="Category 1" dataDxfId="28">
      <calculatedColumnFormula>IF(OR(AND(J2&gt;15,B2="I"),AND(B2="M",C2&gt;0.75),OR(AND(I2&gt;0.8,G2&gt;0.5),G2&gt;1.2)),1,3)</calculatedColumnFormula>
    </tableColumn>
    <tableColumn id="19" xr3:uid="{00000000-0010-0000-0200-000013000000}" name="Category 2" dataDxfId="27">
      <calculatedColumnFormula>IF(OR(AND(I2&lt;0.4,G2&lt;0.4),OR(C2&lt;0.36),OR(AND(J2&gt;15,B2="M"),J2&gt;18,B2="F")),2,3)</calculatedColumnFormula>
    </tableColumn>
    <tableColumn id="20" xr3:uid="{00000000-0010-0000-0200-000014000000}" name="Category 3" dataDxfId="26">
      <calculatedColumnFormula>IF(AND(R2=3, S2=3),3, 0)</calculatedColumnFormula>
    </tableColumn>
    <tableColumn id="21" xr3:uid="{00000000-0010-0000-0200-000015000000}" name="Category" dataDxfId="25">
      <calculatedColumnFormula>IF(R2=1,"1",IF(S2=2,"2",IF(AND(R2=3,S2=3),"3")))</calculatedColumnFormula>
    </tableColumn>
    <tableColumn id="22" xr3:uid="{00000000-0010-0000-0200-000016000000}" name="Abalone_value" dataDxfId="24">
      <calculatedColumnFormula>(1+1/3*(C2-0.5)+1/3*(D2-0.4)+1/3*(E2-0.4))*F2*0.5</calculatedColumnFormula>
    </tableColumn>
    <tableColumn id="23" xr3:uid="{00000000-0010-0000-0200-000017000000}" name="Abalone_value_by_category" dataDxfId="23">
      <calculatedColumnFormula>IF(U2="1", V2*1.5, IF(U2="2", V2*0.8, V2))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Y10:AB20" totalsRowShown="0" headerRowDxfId="22" headerRowBorderDxfId="21" tableBorderDxfId="20" totalsRowBorderDxfId="19">
  <tableColumns count="4">
    <tableColumn id="1" xr3:uid="{00000000-0010-0000-0300-000001000000}" name="Average" dataDxfId="18"/>
    <tableColumn id="2" xr3:uid="{00000000-0010-0000-0300-000002000000}" name="Value" dataDxfId="17">
      <calculatedColumnFormula>AVERAGEIF(P2:P1001,Y11,W2:W1001)</calculatedColumnFormula>
    </tableColumn>
    <tableColumn id="3" xr3:uid="{00000000-0010-0000-0300-000003000000}" name="Most Expesive" dataDxfId="16">
      <calculatedColumnFormula>_xlfn.MAXIFS(W2:W1001,P2:P1001,Y11)</calculatedColumnFormula>
    </tableColumn>
    <tableColumn id="4" xr3:uid="{00000000-0010-0000-0300-000004000000}" name="Least Expensive" dataDxfId="15">
      <calculatedColumnFormula>_xlfn.MINIFS(W1:W1000,P1:P1000,Y11)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9" displayName="Table9" ref="Y4:AB7" totalsRowShown="0" headerRowDxfId="14" headerRowBorderDxfId="13" tableBorderDxfId="12" totalsRowBorderDxfId="11">
  <tableColumns count="4">
    <tableColumn id="1" xr3:uid="{00000000-0010-0000-0400-000001000000}" name="Average" dataDxfId="10"/>
    <tableColumn id="2" xr3:uid="{00000000-0010-0000-0400-000002000000}" name="Value" dataDxfId="9">
      <calculatedColumnFormula>AVERAGEIF(B2:B1001,Table9[[#This Row],[Average]],W2:W1001)</calculatedColumnFormula>
    </tableColumn>
    <tableColumn id="3" xr3:uid="{00000000-0010-0000-0400-000003000000}" name="Most Expesive" dataDxfId="8">
      <calculatedColumnFormula>_xlfn.MAXIFS(W2:W1001,B2:B1001,Table9[[#This Row],[Average]])</calculatedColumnFormula>
    </tableColumn>
    <tableColumn id="4" xr3:uid="{00000000-0010-0000-0400-000004000000}" name="Least Expensive" dataDxfId="7">
      <calculatedColumnFormula>_xlfn.MINIFS(W2:W1001,B2:B1001,Table9[[#This Row],[Average]])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1" displayName="Table11" ref="G3:O7" totalsRowShown="0">
  <tableColumns count="9">
    <tableColumn id="1" xr3:uid="{00000000-0010-0000-0600-000001000000}" name="Statistics"/>
    <tableColumn id="10" xr3:uid="{00000000-0010-0000-0600-00000A000000}" name="Length" dataDxfId="6"/>
    <tableColumn id="11" xr3:uid="{00000000-0010-0000-0600-00000B000000}" name="Diameter"/>
    <tableColumn id="12" xr3:uid="{00000000-0010-0000-0600-00000C000000}" name="Height"/>
    <tableColumn id="13" xr3:uid="{00000000-0010-0000-0600-00000D000000}" name="Whole_weight"/>
    <tableColumn id="14" xr3:uid="{00000000-0010-0000-0600-00000E000000}" name="Shucked_weight"/>
    <tableColumn id="15" xr3:uid="{00000000-0010-0000-0600-00000F000000}" name="Viscera_weight"/>
    <tableColumn id="16" xr3:uid="{00000000-0010-0000-0600-000010000000}" name="Shell_weight"/>
    <tableColumn id="17" xr3:uid="{00000000-0010-0000-0600-000011000000}" name="Rin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selection activeCell="V25" sqref="V25"/>
    </sheetView>
  </sheetViews>
  <sheetFormatPr defaultRowHeight="15" x14ac:dyDescent="0.25"/>
  <cols>
    <col min="1" max="1" width="13.42578125" bestFit="1" customWidth="1"/>
    <col min="2" max="2" width="10" bestFit="1" customWidth="1"/>
    <col min="3" max="3" width="9.28515625" bestFit="1" customWidth="1"/>
    <col min="4" max="4" width="11.5703125" bestFit="1" customWidth="1"/>
    <col min="6" max="6" width="16.5703125" bestFit="1" customWidth="1"/>
    <col min="7" max="7" width="18" bestFit="1" customWidth="1"/>
    <col min="8" max="8" width="17" bestFit="1" customWidth="1"/>
    <col min="9" max="9" width="14.85546875" bestFit="1" customWidth="1"/>
    <col min="10" max="10" width="8" bestFit="1" customWidth="1"/>
    <col min="11" max="11" width="11.28515625" bestFit="1" customWidth="1"/>
    <col min="12" max="12" width="16.28515625" bestFit="1" customWidth="1"/>
    <col min="13" max="13" width="15.5703125" bestFit="1" customWidth="1"/>
    <col min="14" max="14" width="34.28515625" bestFit="1" customWidth="1"/>
    <col min="15" max="15" width="8.85546875" bestFit="1" customWidth="1"/>
    <col min="16" max="16" width="20" bestFit="1" customWidth="1"/>
    <col min="17" max="17" width="12.28515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1555</v>
      </c>
      <c r="B2" t="s">
        <v>17</v>
      </c>
      <c r="C2">
        <v>0.41</v>
      </c>
      <c r="D2">
        <v>0.3</v>
      </c>
      <c r="E2">
        <v>0.09</v>
      </c>
      <c r="F2">
        <v>0.30399999999999999</v>
      </c>
      <c r="G2">
        <v>0.129</v>
      </c>
      <c r="H2">
        <v>7.0999999999999994E-2</v>
      </c>
      <c r="I2">
        <v>9.5500000000000002E-2</v>
      </c>
      <c r="J2">
        <v>8</v>
      </c>
      <c r="K2">
        <v>4</v>
      </c>
      <c r="L2" t="s">
        <v>18</v>
      </c>
      <c r="M2" t="s">
        <v>19</v>
      </c>
      <c r="N2" t="s">
        <v>20</v>
      </c>
      <c r="O2">
        <v>1</v>
      </c>
      <c r="P2" t="s">
        <v>21</v>
      </c>
      <c r="Q2">
        <v>22.1</v>
      </c>
    </row>
    <row r="3" spans="1:17" x14ac:dyDescent="0.25">
      <c r="A3">
        <v>580</v>
      </c>
      <c r="B3" t="s">
        <v>22</v>
      </c>
      <c r="C3">
        <v>0.63</v>
      </c>
      <c r="D3">
        <v>0.48</v>
      </c>
      <c r="E3">
        <v>0.17499999999999999</v>
      </c>
      <c r="F3">
        <v>1.3674999999999999</v>
      </c>
      <c r="G3">
        <v>0.50149999999999995</v>
      </c>
      <c r="H3">
        <v>0.30349999999999999</v>
      </c>
      <c r="I3">
        <v>0.51500000000000001</v>
      </c>
      <c r="J3">
        <v>17</v>
      </c>
      <c r="K3">
        <v>10</v>
      </c>
      <c r="L3" t="s">
        <v>23</v>
      </c>
      <c r="M3" t="s">
        <v>24</v>
      </c>
      <c r="N3" t="s">
        <v>25</v>
      </c>
      <c r="O3">
        <v>7</v>
      </c>
      <c r="P3" t="s">
        <v>26</v>
      </c>
      <c r="Q3">
        <v>2.5</v>
      </c>
    </row>
    <row r="4" spans="1:17" x14ac:dyDescent="0.25">
      <c r="A4">
        <v>2250</v>
      </c>
      <c r="B4" t="s">
        <v>22</v>
      </c>
      <c r="C4">
        <v>0.58499999999999996</v>
      </c>
      <c r="D4">
        <v>0.45500000000000002</v>
      </c>
      <c r="E4">
        <v>0.16500000000000001</v>
      </c>
      <c r="F4">
        <v>0.998</v>
      </c>
      <c r="G4">
        <v>0.34499999999999997</v>
      </c>
      <c r="H4">
        <v>0.2495</v>
      </c>
      <c r="I4">
        <v>0.315</v>
      </c>
      <c r="J4">
        <v>12</v>
      </c>
      <c r="K4">
        <v>13</v>
      </c>
      <c r="L4" t="s">
        <v>27</v>
      </c>
      <c r="M4" t="s">
        <v>28</v>
      </c>
      <c r="N4" t="s">
        <v>29</v>
      </c>
      <c r="O4">
        <v>8</v>
      </c>
      <c r="P4" t="s">
        <v>30</v>
      </c>
      <c r="Q4">
        <v>12.3</v>
      </c>
    </row>
    <row r="5" spans="1:17" x14ac:dyDescent="0.25">
      <c r="A5">
        <v>1374</v>
      </c>
      <c r="B5" t="s">
        <v>31</v>
      </c>
      <c r="C5">
        <v>0.61499999999999999</v>
      </c>
      <c r="D5">
        <v>0.47499999999999998</v>
      </c>
      <c r="E5">
        <v>0.17</v>
      </c>
      <c r="F5">
        <v>1.129</v>
      </c>
      <c r="G5">
        <v>0.47949999999999998</v>
      </c>
      <c r="H5">
        <v>0.30199999999999999</v>
      </c>
      <c r="I5">
        <v>0.3</v>
      </c>
      <c r="J5">
        <v>10</v>
      </c>
      <c r="K5">
        <v>15</v>
      </c>
      <c r="L5" t="s">
        <v>32</v>
      </c>
      <c r="M5" t="s">
        <v>33</v>
      </c>
      <c r="N5" t="s">
        <v>29</v>
      </c>
      <c r="O5">
        <v>5</v>
      </c>
      <c r="P5" t="s">
        <v>34</v>
      </c>
      <c r="Q5">
        <v>12.8</v>
      </c>
    </row>
    <row r="6" spans="1:17" x14ac:dyDescent="0.25">
      <c r="A6">
        <v>3237</v>
      </c>
      <c r="B6" t="s">
        <v>17</v>
      </c>
      <c r="C6">
        <v>0.34499999999999997</v>
      </c>
      <c r="D6">
        <v>0.28499999999999998</v>
      </c>
      <c r="E6">
        <v>0.1</v>
      </c>
      <c r="F6">
        <v>0.2225</v>
      </c>
      <c r="G6">
        <v>8.6499999999999994E-2</v>
      </c>
      <c r="H6">
        <v>5.8000000000000003E-2</v>
      </c>
      <c r="I6">
        <v>7.4999999999999997E-2</v>
      </c>
      <c r="J6">
        <v>8</v>
      </c>
      <c r="K6">
        <v>13</v>
      </c>
      <c r="L6" t="s">
        <v>27</v>
      </c>
      <c r="M6" t="s">
        <v>28</v>
      </c>
      <c r="N6" t="s">
        <v>29</v>
      </c>
      <c r="O6">
        <v>10</v>
      </c>
      <c r="P6" t="s">
        <v>35</v>
      </c>
      <c r="Q6">
        <v>24.1</v>
      </c>
    </row>
    <row r="7" spans="1:17" x14ac:dyDescent="0.25">
      <c r="A7">
        <v>4147</v>
      </c>
      <c r="B7" t="s">
        <v>31</v>
      </c>
      <c r="C7">
        <v>0.69499999999999995</v>
      </c>
      <c r="D7">
        <v>0.53</v>
      </c>
      <c r="E7">
        <v>0.21</v>
      </c>
      <c r="F7">
        <v>1.51</v>
      </c>
      <c r="G7">
        <v>0.66400000000000003</v>
      </c>
      <c r="H7">
        <v>0.40949999999999998</v>
      </c>
      <c r="I7">
        <v>0.38500000000000001</v>
      </c>
      <c r="J7">
        <v>10</v>
      </c>
      <c r="K7">
        <v>10</v>
      </c>
      <c r="L7" t="s">
        <v>23</v>
      </c>
      <c r="M7" t="s">
        <v>24</v>
      </c>
      <c r="N7" t="s">
        <v>25</v>
      </c>
      <c r="O7">
        <v>6</v>
      </c>
      <c r="P7" t="s">
        <v>36</v>
      </c>
      <c r="Q7">
        <v>14.1</v>
      </c>
    </row>
    <row r="8" spans="1:17" x14ac:dyDescent="0.25">
      <c r="A8">
        <v>332</v>
      </c>
      <c r="B8" t="s">
        <v>22</v>
      </c>
      <c r="C8">
        <v>0.4</v>
      </c>
      <c r="D8">
        <v>0.32500000000000001</v>
      </c>
      <c r="E8">
        <v>0.12</v>
      </c>
      <c r="F8">
        <v>0.31850000000000001</v>
      </c>
      <c r="G8">
        <v>0.13400000000000001</v>
      </c>
      <c r="H8">
        <v>5.6500000000000002E-2</v>
      </c>
      <c r="I8">
        <v>9.5000000000000001E-2</v>
      </c>
      <c r="J8">
        <v>8</v>
      </c>
      <c r="K8">
        <v>11</v>
      </c>
      <c r="L8" t="s">
        <v>37</v>
      </c>
      <c r="M8" t="s">
        <v>38</v>
      </c>
      <c r="N8" t="s">
        <v>29</v>
      </c>
      <c r="O8">
        <v>3</v>
      </c>
      <c r="P8" t="s">
        <v>39</v>
      </c>
      <c r="Q8">
        <v>3.6</v>
      </c>
    </row>
    <row r="9" spans="1:17" x14ac:dyDescent="0.25">
      <c r="A9">
        <v>3860</v>
      </c>
      <c r="B9" t="s">
        <v>22</v>
      </c>
      <c r="C9">
        <v>0.56999999999999995</v>
      </c>
      <c r="D9">
        <v>0.44</v>
      </c>
      <c r="E9">
        <v>0.19</v>
      </c>
      <c r="F9">
        <v>1.018</v>
      </c>
      <c r="G9">
        <v>0.44700000000000001</v>
      </c>
      <c r="H9">
        <v>0.20699999999999999</v>
      </c>
      <c r="I9">
        <v>0.26500000000000001</v>
      </c>
      <c r="J9">
        <v>9</v>
      </c>
      <c r="K9">
        <v>6</v>
      </c>
      <c r="L9" t="s">
        <v>40</v>
      </c>
      <c r="M9" t="s">
        <v>41</v>
      </c>
      <c r="N9" t="s">
        <v>42</v>
      </c>
      <c r="O9">
        <v>1</v>
      </c>
      <c r="P9" t="s">
        <v>21</v>
      </c>
      <c r="Q9">
        <v>22.1</v>
      </c>
    </row>
    <row r="10" spans="1:17" x14ac:dyDescent="0.25">
      <c r="A10">
        <v>3441</v>
      </c>
      <c r="B10" t="s">
        <v>17</v>
      </c>
      <c r="C10">
        <v>0.46500000000000002</v>
      </c>
      <c r="D10">
        <v>0.37</v>
      </c>
      <c r="E10">
        <v>0.1</v>
      </c>
      <c r="F10">
        <v>0.50549999999999995</v>
      </c>
      <c r="G10">
        <v>0.23400000000000001</v>
      </c>
      <c r="H10">
        <v>0.11</v>
      </c>
      <c r="I10">
        <v>0.14000000000000001</v>
      </c>
      <c r="J10">
        <v>7</v>
      </c>
      <c r="K10">
        <v>7</v>
      </c>
      <c r="L10" t="s">
        <v>43</v>
      </c>
      <c r="M10" t="s">
        <v>44</v>
      </c>
      <c r="N10" t="s">
        <v>45</v>
      </c>
      <c r="O10">
        <v>8</v>
      </c>
      <c r="P10" t="s">
        <v>30</v>
      </c>
      <c r="Q10">
        <v>12.3</v>
      </c>
    </row>
    <row r="11" spans="1:17" x14ac:dyDescent="0.25">
      <c r="A11">
        <v>3999</v>
      </c>
      <c r="B11" t="s">
        <v>17</v>
      </c>
      <c r="C11">
        <v>0.375</v>
      </c>
      <c r="D11">
        <v>0.28000000000000003</v>
      </c>
      <c r="E11">
        <v>0.08</v>
      </c>
      <c r="F11">
        <v>0.2235</v>
      </c>
      <c r="G11">
        <v>0.115</v>
      </c>
      <c r="H11">
        <v>4.2999999999999997E-2</v>
      </c>
      <c r="I11">
        <v>5.5E-2</v>
      </c>
      <c r="J11">
        <v>6</v>
      </c>
      <c r="K11">
        <v>3</v>
      </c>
      <c r="L11" t="s">
        <v>46</v>
      </c>
      <c r="M11" t="s">
        <v>47</v>
      </c>
      <c r="N11" t="s">
        <v>48</v>
      </c>
      <c r="O11">
        <v>3</v>
      </c>
      <c r="P11" t="s">
        <v>39</v>
      </c>
      <c r="Q11">
        <v>3.6</v>
      </c>
    </row>
    <row r="12" spans="1:17" x14ac:dyDescent="0.25">
      <c r="A12">
        <v>3581</v>
      </c>
      <c r="B12" t="s">
        <v>22</v>
      </c>
      <c r="C12">
        <v>0.62</v>
      </c>
      <c r="D12">
        <v>0.48</v>
      </c>
      <c r="E12">
        <v>0.16500000000000001</v>
      </c>
      <c r="F12">
        <v>1.0429999999999999</v>
      </c>
      <c r="G12">
        <v>0.48349999999999999</v>
      </c>
      <c r="H12">
        <v>0.221</v>
      </c>
      <c r="I12">
        <v>0.31</v>
      </c>
      <c r="J12">
        <v>10</v>
      </c>
      <c r="K12">
        <v>5</v>
      </c>
      <c r="L12" t="s">
        <v>49</v>
      </c>
      <c r="M12" t="s">
        <v>50</v>
      </c>
      <c r="N12" t="s">
        <v>51</v>
      </c>
      <c r="O12">
        <v>1</v>
      </c>
      <c r="P12" t="s">
        <v>21</v>
      </c>
      <c r="Q12">
        <v>22.1</v>
      </c>
    </row>
    <row r="13" spans="1:17" x14ac:dyDescent="0.25">
      <c r="A13">
        <v>354</v>
      </c>
      <c r="B13" t="s">
        <v>31</v>
      </c>
      <c r="C13">
        <v>0.57999999999999996</v>
      </c>
      <c r="D13">
        <v>0.45500000000000002</v>
      </c>
      <c r="E13">
        <v>0.17</v>
      </c>
      <c r="F13">
        <v>0.93</v>
      </c>
      <c r="G13">
        <v>0.40799999999999997</v>
      </c>
      <c r="H13">
        <v>0.25900000000000001</v>
      </c>
      <c r="I13">
        <v>0.22</v>
      </c>
      <c r="J13">
        <v>9</v>
      </c>
      <c r="K13">
        <v>2</v>
      </c>
      <c r="L13" t="s">
        <v>52</v>
      </c>
      <c r="M13" t="s">
        <v>53</v>
      </c>
      <c r="N13" t="s">
        <v>54</v>
      </c>
      <c r="O13">
        <v>1</v>
      </c>
      <c r="P13" t="s">
        <v>21</v>
      </c>
      <c r="Q13">
        <v>22.1</v>
      </c>
    </row>
    <row r="14" spans="1:17" x14ac:dyDescent="0.25">
      <c r="A14">
        <v>1813</v>
      </c>
      <c r="B14" t="s">
        <v>31</v>
      </c>
      <c r="C14">
        <v>0.65</v>
      </c>
      <c r="D14">
        <v>0.48499999999999999</v>
      </c>
      <c r="E14">
        <v>0.16</v>
      </c>
      <c r="F14">
        <v>1.7395</v>
      </c>
      <c r="G14">
        <v>0.57150000000000001</v>
      </c>
      <c r="H14">
        <v>0.27850000000000003</v>
      </c>
      <c r="I14">
        <v>0.3075</v>
      </c>
      <c r="J14">
        <v>10</v>
      </c>
      <c r="K14">
        <v>8</v>
      </c>
      <c r="L14" t="s">
        <v>55</v>
      </c>
      <c r="M14" t="s">
        <v>56</v>
      </c>
      <c r="N14" t="s">
        <v>57</v>
      </c>
      <c r="O14">
        <v>10</v>
      </c>
      <c r="P14" t="s">
        <v>35</v>
      </c>
      <c r="Q14">
        <v>24.1</v>
      </c>
    </row>
    <row r="15" spans="1:17" x14ac:dyDescent="0.25">
      <c r="A15">
        <v>1385</v>
      </c>
      <c r="B15" t="s">
        <v>22</v>
      </c>
      <c r="C15">
        <v>0.63</v>
      </c>
      <c r="D15">
        <v>0.48499999999999999</v>
      </c>
      <c r="E15">
        <v>0.17</v>
      </c>
      <c r="F15">
        <v>1.3205</v>
      </c>
      <c r="G15">
        <v>0.59450000000000003</v>
      </c>
      <c r="H15">
        <v>0.34499999999999997</v>
      </c>
      <c r="I15">
        <v>0.34499999999999997</v>
      </c>
      <c r="J15">
        <v>9</v>
      </c>
      <c r="K15">
        <v>6</v>
      </c>
      <c r="L15" t="s">
        <v>40</v>
      </c>
      <c r="M15" t="s">
        <v>41</v>
      </c>
      <c r="N15" t="s">
        <v>42</v>
      </c>
      <c r="O15">
        <v>10</v>
      </c>
      <c r="P15" t="s">
        <v>35</v>
      </c>
      <c r="Q15">
        <v>24.1</v>
      </c>
    </row>
    <row r="16" spans="1:17" x14ac:dyDescent="0.25">
      <c r="A16">
        <v>305</v>
      </c>
      <c r="B16" t="s">
        <v>22</v>
      </c>
      <c r="C16">
        <v>0.47</v>
      </c>
      <c r="D16">
        <v>0.36</v>
      </c>
      <c r="E16">
        <v>0.13</v>
      </c>
      <c r="F16">
        <v>0.47199999999999998</v>
      </c>
      <c r="G16">
        <v>0.182</v>
      </c>
      <c r="H16">
        <v>0.114</v>
      </c>
      <c r="I16">
        <v>0.15</v>
      </c>
      <c r="J16">
        <v>10</v>
      </c>
      <c r="K16">
        <v>3</v>
      </c>
      <c r="L16" t="s">
        <v>46</v>
      </c>
      <c r="M16" t="s">
        <v>47</v>
      </c>
      <c r="N16" t="s">
        <v>48</v>
      </c>
      <c r="O16">
        <v>5</v>
      </c>
      <c r="P16" t="s">
        <v>34</v>
      </c>
      <c r="Q16">
        <v>12.8</v>
      </c>
    </row>
    <row r="17" spans="1:17" x14ac:dyDescent="0.25">
      <c r="A17">
        <v>3246</v>
      </c>
      <c r="B17" t="s">
        <v>22</v>
      </c>
      <c r="C17">
        <v>0.69499999999999995</v>
      </c>
      <c r="D17">
        <v>0.55000000000000004</v>
      </c>
      <c r="E17">
        <v>0.16</v>
      </c>
      <c r="F17">
        <v>1.6365000000000001</v>
      </c>
      <c r="G17">
        <v>0.69399999999999995</v>
      </c>
      <c r="H17">
        <v>0.30049999999999999</v>
      </c>
      <c r="I17">
        <v>0.44</v>
      </c>
      <c r="J17">
        <v>13</v>
      </c>
      <c r="K17">
        <v>8</v>
      </c>
      <c r="L17" t="s">
        <v>55</v>
      </c>
      <c r="M17" t="s">
        <v>56</v>
      </c>
      <c r="N17" t="s">
        <v>57</v>
      </c>
      <c r="O17">
        <v>9</v>
      </c>
      <c r="P17" t="s">
        <v>58</v>
      </c>
      <c r="Q17">
        <v>1.9</v>
      </c>
    </row>
    <row r="18" spans="1:17" x14ac:dyDescent="0.25">
      <c r="A18">
        <v>2404</v>
      </c>
      <c r="B18" t="s">
        <v>31</v>
      </c>
      <c r="C18">
        <v>0.28999999999999998</v>
      </c>
      <c r="D18">
        <v>0.22500000000000001</v>
      </c>
      <c r="E18">
        <v>0.08</v>
      </c>
      <c r="F18">
        <v>0.1295</v>
      </c>
      <c r="G18">
        <v>5.3499999999999999E-2</v>
      </c>
      <c r="H18">
        <v>2.5999999999999999E-2</v>
      </c>
      <c r="I18">
        <v>4.4999999999999998E-2</v>
      </c>
      <c r="J18">
        <v>10</v>
      </c>
      <c r="K18">
        <v>13</v>
      </c>
      <c r="L18" t="s">
        <v>27</v>
      </c>
      <c r="M18" t="s">
        <v>28</v>
      </c>
      <c r="N18" t="s">
        <v>29</v>
      </c>
      <c r="O18">
        <v>8</v>
      </c>
      <c r="P18" t="s">
        <v>30</v>
      </c>
      <c r="Q18">
        <v>12.3</v>
      </c>
    </row>
    <row r="19" spans="1:17" x14ac:dyDescent="0.25">
      <c r="A19">
        <v>3929</v>
      </c>
      <c r="B19" t="s">
        <v>17</v>
      </c>
      <c r="C19">
        <v>0.72499999999999998</v>
      </c>
      <c r="D19">
        <v>0.55000000000000004</v>
      </c>
      <c r="E19">
        <v>0.22</v>
      </c>
      <c r="F19">
        <v>2.0495000000000001</v>
      </c>
      <c r="G19">
        <v>0.77349999999999997</v>
      </c>
      <c r="H19">
        <v>0.4405</v>
      </c>
      <c r="I19">
        <v>0.65500000000000003</v>
      </c>
      <c r="J19">
        <v>10</v>
      </c>
      <c r="K19">
        <v>8</v>
      </c>
      <c r="L19" t="s">
        <v>55</v>
      </c>
      <c r="M19" t="s">
        <v>56</v>
      </c>
      <c r="N19" t="s">
        <v>57</v>
      </c>
      <c r="O19">
        <v>5</v>
      </c>
      <c r="P19" t="s">
        <v>34</v>
      </c>
      <c r="Q19">
        <v>12.8</v>
      </c>
    </row>
    <row r="20" spans="1:17" x14ac:dyDescent="0.25">
      <c r="A20">
        <v>3394</v>
      </c>
      <c r="B20" t="s">
        <v>31</v>
      </c>
      <c r="C20">
        <v>0.57499999999999996</v>
      </c>
      <c r="D20">
        <v>0.435</v>
      </c>
      <c r="E20">
        <v>0.13</v>
      </c>
      <c r="F20">
        <v>1.0105</v>
      </c>
      <c r="G20">
        <v>0.36799999999999999</v>
      </c>
      <c r="H20">
        <v>0.222</v>
      </c>
      <c r="I20">
        <v>0.32</v>
      </c>
      <c r="J20">
        <v>10</v>
      </c>
      <c r="K20">
        <v>4</v>
      </c>
      <c r="L20" t="s">
        <v>18</v>
      </c>
      <c r="M20" t="s">
        <v>19</v>
      </c>
      <c r="N20" t="s">
        <v>20</v>
      </c>
      <c r="O20">
        <v>4</v>
      </c>
      <c r="P20" t="s">
        <v>59</v>
      </c>
      <c r="Q20">
        <v>6.1</v>
      </c>
    </row>
    <row r="21" spans="1:17" x14ac:dyDescent="0.25">
      <c r="A21">
        <v>594</v>
      </c>
      <c r="B21" t="s">
        <v>22</v>
      </c>
      <c r="C21">
        <v>0.66</v>
      </c>
      <c r="D21">
        <v>0.52</v>
      </c>
      <c r="E21">
        <v>0.18</v>
      </c>
      <c r="F21">
        <v>1.514</v>
      </c>
      <c r="G21">
        <v>0.52600000000000002</v>
      </c>
      <c r="H21">
        <v>0.29749999999999999</v>
      </c>
      <c r="I21">
        <v>0.42</v>
      </c>
      <c r="J21">
        <v>19</v>
      </c>
      <c r="K21">
        <v>3</v>
      </c>
      <c r="L21" t="s">
        <v>46</v>
      </c>
      <c r="M21" t="s">
        <v>47</v>
      </c>
      <c r="N21" t="s">
        <v>48</v>
      </c>
      <c r="O21">
        <v>7</v>
      </c>
      <c r="P21" t="s">
        <v>26</v>
      </c>
      <c r="Q21">
        <v>2.5</v>
      </c>
    </row>
    <row r="22" spans="1:17" x14ac:dyDescent="0.25">
      <c r="A22">
        <v>3194</v>
      </c>
      <c r="B22" t="s">
        <v>31</v>
      </c>
      <c r="C22">
        <v>0.56499999999999995</v>
      </c>
      <c r="D22">
        <v>0.435</v>
      </c>
      <c r="E22">
        <v>0.185</v>
      </c>
      <c r="F22">
        <v>1.032</v>
      </c>
      <c r="G22">
        <v>0.35399999999999998</v>
      </c>
      <c r="H22">
        <v>0.20449999999999999</v>
      </c>
      <c r="I22">
        <v>0.31</v>
      </c>
      <c r="J22">
        <v>20</v>
      </c>
      <c r="K22">
        <v>5</v>
      </c>
      <c r="L22" t="s">
        <v>49</v>
      </c>
      <c r="M22" t="s">
        <v>50</v>
      </c>
      <c r="N22" t="s">
        <v>51</v>
      </c>
      <c r="O22">
        <v>9</v>
      </c>
      <c r="P22" t="s">
        <v>58</v>
      </c>
      <c r="Q22">
        <v>1.9</v>
      </c>
    </row>
    <row r="23" spans="1:17" x14ac:dyDescent="0.25">
      <c r="A23">
        <v>2616</v>
      </c>
      <c r="B23" t="s">
        <v>31</v>
      </c>
      <c r="C23">
        <v>0.64500000000000002</v>
      </c>
      <c r="D23">
        <v>0.5</v>
      </c>
      <c r="E23">
        <v>0.17499999999999999</v>
      </c>
      <c r="F23">
        <v>1.5105</v>
      </c>
      <c r="G23">
        <v>0.67349999999999999</v>
      </c>
      <c r="H23">
        <v>0.3755</v>
      </c>
      <c r="I23">
        <v>0.3775</v>
      </c>
      <c r="J23">
        <v>12</v>
      </c>
      <c r="K23">
        <v>11</v>
      </c>
      <c r="L23" t="s">
        <v>37</v>
      </c>
      <c r="M23" t="s">
        <v>38</v>
      </c>
      <c r="N23" t="s">
        <v>29</v>
      </c>
      <c r="O23">
        <v>6</v>
      </c>
      <c r="P23" t="s">
        <v>36</v>
      </c>
      <c r="Q23">
        <v>14.1</v>
      </c>
    </row>
    <row r="24" spans="1:17" x14ac:dyDescent="0.25">
      <c r="A24">
        <v>3033</v>
      </c>
      <c r="B24" t="s">
        <v>17</v>
      </c>
      <c r="C24">
        <v>0.53500000000000003</v>
      </c>
      <c r="D24">
        <v>0.42</v>
      </c>
      <c r="E24">
        <v>0.14499999999999999</v>
      </c>
      <c r="F24">
        <v>0.6885</v>
      </c>
      <c r="G24">
        <v>0.27300000000000002</v>
      </c>
      <c r="H24">
        <v>0.1515</v>
      </c>
      <c r="I24">
        <v>0.23699999999999999</v>
      </c>
      <c r="J24">
        <v>9</v>
      </c>
      <c r="K24">
        <v>4</v>
      </c>
      <c r="L24" t="s">
        <v>18</v>
      </c>
      <c r="M24" t="s">
        <v>19</v>
      </c>
      <c r="N24" t="s">
        <v>20</v>
      </c>
      <c r="O24">
        <v>8</v>
      </c>
      <c r="P24" t="s">
        <v>30</v>
      </c>
      <c r="Q24">
        <v>12.3</v>
      </c>
    </row>
    <row r="25" spans="1:17" x14ac:dyDescent="0.25">
      <c r="A25">
        <v>205</v>
      </c>
      <c r="B25" t="s">
        <v>31</v>
      </c>
      <c r="C25">
        <v>0.42</v>
      </c>
      <c r="D25">
        <v>0.33500000000000002</v>
      </c>
      <c r="E25">
        <v>0.115</v>
      </c>
      <c r="F25">
        <v>0.36899999999999999</v>
      </c>
      <c r="G25">
        <v>0.17100000000000001</v>
      </c>
      <c r="H25">
        <v>7.0999999999999994E-2</v>
      </c>
      <c r="I25">
        <v>0.12</v>
      </c>
      <c r="J25">
        <v>8</v>
      </c>
      <c r="K25">
        <v>2</v>
      </c>
      <c r="L25" t="s">
        <v>52</v>
      </c>
      <c r="M25" t="s">
        <v>53</v>
      </c>
      <c r="N25" t="s">
        <v>54</v>
      </c>
      <c r="O25">
        <v>1</v>
      </c>
      <c r="P25" t="s">
        <v>21</v>
      </c>
      <c r="Q25">
        <v>22.1</v>
      </c>
    </row>
    <row r="26" spans="1:17" x14ac:dyDescent="0.25">
      <c r="A26">
        <v>885</v>
      </c>
      <c r="B26" t="s">
        <v>31</v>
      </c>
      <c r="C26">
        <v>0.66</v>
      </c>
      <c r="D26">
        <v>0.52</v>
      </c>
      <c r="E26">
        <v>0.19</v>
      </c>
      <c r="F26">
        <v>1.5580000000000001</v>
      </c>
      <c r="G26">
        <v>0.755</v>
      </c>
      <c r="H26">
        <v>0.29799999999999999</v>
      </c>
      <c r="I26">
        <v>0.4</v>
      </c>
      <c r="J26">
        <v>10</v>
      </c>
      <c r="K26">
        <v>14</v>
      </c>
      <c r="L26" t="s">
        <v>60</v>
      </c>
      <c r="M26" t="s">
        <v>61</v>
      </c>
      <c r="N26" t="s">
        <v>62</v>
      </c>
      <c r="O26">
        <v>6</v>
      </c>
      <c r="P26" t="s">
        <v>36</v>
      </c>
      <c r="Q26">
        <v>14.1</v>
      </c>
    </row>
    <row r="27" spans="1:17" x14ac:dyDescent="0.25">
      <c r="A27">
        <v>3010</v>
      </c>
      <c r="B27" t="s">
        <v>17</v>
      </c>
      <c r="C27">
        <v>0.255</v>
      </c>
      <c r="D27">
        <v>0.185</v>
      </c>
      <c r="E27">
        <v>6.5000000000000002E-2</v>
      </c>
      <c r="F27">
        <v>7.3999999999999996E-2</v>
      </c>
      <c r="G27">
        <v>3.0499999999999999E-2</v>
      </c>
      <c r="H27">
        <v>1.6500000000000001E-2</v>
      </c>
      <c r="I27">
        <v>0.02</v>
      </c>
      <c r="J27">
        <v>4</v>
      </c>
      <c r="K27">
        <v>12</v>
      </c>
      <c r="L27" t="s">
        <v>63</v>
      </c>
      <c r="M27" t="s">
        <v>64</v>
      </c>
      <c r="N27" t="s">
        <v>29</v>
      </c>
      <c r="O27">
        <v>10</v>
      </c>
      <c r="P27" t="s">
        <v>35</v>
      </c>
      <c r="Q27">
        <v>24.1</v>
      </c>
    </row>
    <row r="28" spans="1:17" x14ac:dyDescent="0.25">
      <c r="A28">
        <v>1752</v>
      </c>
      <c r="B28" t="s">
        <v>22</v>
      </c>
      <c r="C28">
        <v>0.71</v>
      </c>
      <c r="D28">
        <v>0.54</v>
      </c>
      <c r="E28">
        <v>0.20499999999999999</v>
      </c>
      <c r="F28">
        <v>1.5805</v>
      </c>
      <c r="G28">
        <v>0.80200000000000005</v>
      </c>
      <c r="H28">
        <v>0.28699999999999998</v>
      </c>
      <c r="I28">
        <v>0.435</v>
      </c>
      <c r="J28">
        <v>10</v>
      </c>
      <c r="K28">
        <v>7</v>
      </c>
      <c r="L28" t="s">
        <v>43</v>
      </c>
      <c r="M28" t="s">
        <v>44</v>
      </c>
      <c r="N28" t="s">
        <v>45</v>
      </c>
      <c r="O28">
        <v>4</v>
      </c>
      <c r="P28" t="s">
        <v>59</v>
      </c>
      <c r="Q28">
        <v>6.1</v>
      </c>
    </row>
    <row r="29" spans="1:17" x14ac:dyDescent="0.25">
      <c r="A29">
        <v>762</v>
      </c>
      <c r="B29" t="s">
        <v>22</v>
      </c>
      <c r="C29">
        <v>0.55000000000000004</v>
      </c>
      <c r="D29">
        <v>0.44</v>
      </c>
      <c r="E29">
        <v>0.155</v>
      </c>
      <c r="F29">
        <v>0.94599999999999995</v>
      </c>
      <c r="G29">
        <v>0.313</v>
      </c>
      <c r="H29">
        <v>0.1825</v>
      </c>
      <c r="I29">
        <v>0.33500000000000002</v>
      </c>
      <c r="J29">
        <v>16</v>
      </c>
      <c r="K29">
        <v>7</v>
      </c>
      <c r="L29" t="s">
        <v>43</v>
      </c>
      <c r="M29" t="s">
        <v>44</v>
      </c>
      <c r="N29" t="s">
        <v>45</v>
      </c>
      <c r="O29">
        <v>8</v>
      </c>
      <c r="P29" t="s">
        <v>30</v>
      </c>
      <c r="Q29">
        <v>12.3</v>
      </c>
    </row>
    <row r="30" spans="1:17" x14ac:dyDescent="0.25">
      <c r="A30">
        <v>3875</v>
      </c>
      <c r="B30" t="s">
        <v>22</v>
      </c>
      <c r="C30">
        <v>0.52500000000000002</v>
      </c>
      <c r="D30">
        <v>0.41</v>
      </c>
      <c r="E30">
        <v>0.15</v>
      </c>
      <c r="F30">
        <v>0.70799999999999996</v>
      </c>
      <c r="G30">
        <v>0.27400000000000002</v>
      </c>
      <c r="H30">
        <v>0.151</v>
      </c>
      <c r="I30">
        <v>0.25</v>
      </c>
      <c r="J30">
        <v>12</v>
      </c>
      <c r="K30">
        <v>15</v>
      </c>
      <c r="L30" t="s">
        <v>32</v>
      </c>
      <c r="M30" t="s">
        <v>33</v>
      </c>
      <c r="N30" t="s">
        <v>29</v>
      </c>
      <c r="O30">
        <v>5</v>
      </c>
      <c r="P30" t="s">
        <v>34</v>
      </c>
      <c r="Q30">
        <v>12.8</v>
      </c>
    </row>
    <row r="31" spans="1:17" x14ac:dyDescent="0.25">
      <c r="A31">
        <v>1123</v>
      </c>
      <c r="B31" t="s">
        <v>31</v>
      </c>
      <c r="C31">
        <v>0.54500000000000004</v>
      </c>
      <c r="D31">
        <v>0.41499999999999998</v>
      </c>
      <c r="E31">
        <v>0.14000000000000001</v>
      </c>
      <c r="F31">
        <v>0.82</v>
      </c>
      <c r="G31">
        <v>0.46150000000000002</v>
      </c>
      <c r="H31">
        <v>0.127</v>
      </c>
      <c r="I31">
        <v>0.218</v>
      </c>
      <c r="J31">
        <v>9</v>
      </c>
      <c r="K31">
        <v>11</v>
      </c>
      <c r="L31" t="s">
        <v>37</v>
      </c>
      <c r="M31" t="s">
        <v>38</v>
      </c>
      <c r="N31" t="s">
        <v>29</v>
      </c>
      <c r="O31">
        <v>10</v>
      </c>
      <c r="P31" t="s">
        <v>35</v>
      </c>
      <c r="Q31">
        <v>24.1</v>
      </c>
    </row>
    <row r="32" spans="1:17" x14ac:dyDescent="0.25">
      <c r="A32">
        <v>1031</v>
      </c>
      <c r="B32" t="s">
        <v>22</v>
      </c>
      <c r="C32">
        <v>0.64500000000000002</v>
      </c>
      <c r="D32">
        <v>0.51500000000000001</v>
      </c>
      <c r="E32">
        <v>0.15</v>
      </c>
      <c r="F32">
        <v>1.212</v>
      </c>
      <c r="G32">
        <v>0.51500000000000001</v>
      </c>
      <c r="H32">
        <v>0.20549999999999999</v>
      </c>
      <c r="I32">
        <v>0.38500000000000001</v>
      </c>
      <c r="J32">
        <v>10</v>
      </c>
      <c r="K32">
        <v>15</v>
      </c>
      <c r="L32" t="s">
        <v>32</v>
      </c>
      <c r="M32" t="s">
        <v>33</v>
      </c>
      <c r="N32" t="s">
        <v>29</v>
      </c>
      <c r="O32">
        <v>8</v>
      </c>
      <c r="P32" t="s">
        <v>30</v>
      </c>
      <c r="Q32">
        <v>12.3</v>
      </c>
    </row>
    <row r="33" spans="1:17" x14ac:dyDescent="0.25">
      <c r="A33">
        <v>3527</v>
      </c>
      <c r="B33" t="s">
        <v>17</v>
      </c>
      <c r="C33">
        <v>0.33500000000000002</v>
      </c>
      <c r="D33">
        <v>0.26</v>
      </c>
      <c r="E33">
        <v>8.5000000000000006E-2</v>
      </c>
      <c r="F33">
        <v>0.192</v>
      </c>
      <c r="G33">
        <v>9.7000000000000003E-2</v>
      </c>
      <c r="H33">
        <v>0.03</v>
      </c>
      <c r="I33">
        <v>5.3999999999999999E-2</v>
      </c>
      <c r="J33">
        <v>6</v>
      </c>
      <c r="K33">
        <v>12</v>
      </c>
      <c r="L33" t="s">
        <v>63</v>
      </c>
      <c r="M33" t="s">
        <v>64</v>
      </c>
      <c r="N33" t="s">
        <v>29</v>
      </c>
      <c r="O33">
        <v>5</v>
      </c>
      <c r="P33" t="s">
        <v>34</v>
      </c>
      <c r="Q33">
        <v>12.8</v>
      </c>
    </row>
    <row r="34" spans="1:17" x14ac:dyDescent="0.25">
      <c r="A34">
        <v>1261</v>
      </c>
      <c r="B34" t="s">
        <v>17</v>
      </c>
      <c r="C34">
        <v>0.44</v>
      </c>
      <c r="D34">
        <v>0.34</v>
      </c>
      <c r="E34">
        <v>0.12</v>
      </c>
      <c r="F34">
        <v>0.438</v>
      </c>
      <c r="G34">
        <v>0.21149999999999999</v>
      </c>
      <c r="H34">
        <v>8.3000000000000004E-2</v>
      </c>
      <c r="I34">
        <v>0.12</v>
      </c>
      <c r="J34">
        <v>9</v>
      </c>
      <c r="K34">
        <v>1</v>
      </c>
      <c r="L34" t="s">
        <v>65</v>
      </c>
      <c r="M34" t="s">
        <v>66</v>
      </c>
      <c r="N34" t="s">
        <v>29</v>
      </c>
      <c r="O34">
        <v>6</v>
      </c>
      <c r="P34" t="s">
        <v>36</v>
      </c>
      <c r="Q34">
        <v>14.1</v>
      </c>
    </row>
    <row r="35" spans="1:17" x14ac:dyDescent="0.25">
      <c r="A35">
        <v>110</v>
      </c>
      <c r="B35" t="s">
        <v>22</v>
      </c>
      <c r="C35">
        <v>0.435</v>
      </c>
      <c r="D35">
        <v>0.39500000000000002</v>
      </c>
      <c r="E35">
        <v>0.105</v>
      </c>
      <c r="F35">
        <v>0.36349999999999999</v>
      </c>
      <c r="G35">
        <v>0.13600000000000001</v>
      </c>
      <c r="H35">
        <v>9.8000000000000004E-2</v>
      </c>
      <c r="I35">
        <v>0.13</v>
      </c>
      <c r="J35">
        <v>9</v>
      </c>
      <c r="K35">
        <v>2</v>
      </c>
      <c r="L35" t="s">
        <v>52</v>
      </c>
      <c r="M35" t="s">
        <v>53</v>
      </c>
      <c r="N35" t="s">
        <v>54</v>
      </c>
      <c r="O35">
        <v>9</v>
      </c>
      <c r="P35" t="s">
        <v>58</v>
      </c>
      <c r="Q35">
        <v>1.9</v>
      </c>
    </row>
    <row r="36" spans="1:17" x14ac:dyDescent="0.25">
      <c r="A36">
        <v>3644</v>
      </c>
      <c r="B36" t="s">
        <v>17</v>
      </c>
      <c r="C36">
        <v>0.47</v>
      </c>
      <c r="D36">
        <v>0.34499999999999997</v>
      </c>
      <c r="E36">
        <v>0.12</v>
      </c>
      <c r="F36">
        <v>0.36849999999999999</v>
      </c>
      <c r="G36">
        <v>0.1525</v>
      </c>
      <c r="H36">
        <v>6.1499999999999999E-2</v>
      </c>
      <c r="I36">
        <v>0.125</v>
      </c>
      <c r="J36">
        <v>8</v>
      </c>
      <c r="K36">
        <v>6</v>
      </c>
      <c r="L36" t="s">
        <v>40</v>
      </c>
      <c r="M36" t="s">
        <v>41</v>
      </c>
      <c r="N36" t="s">
        <v>42</v>
      </c>
      <c r="O36">
        <v>1</v>
      </c>
      <c r="P36" t="s">
        <v>21</v>
      </c>
      <c r="Q36">
        <v>22.1</v>
      </c>
    </row>
    <row r="37" spans="1:17" x14ac:dyDescent="0.25">
      <c r="A37">
        <v>3155</v>
      </c>
      <c r="B37" t="s">
        <v>31</v>
      </c>
      <c r="C37">
        <v>0.54</v>
      </c>
      <c r="D37">
        <v>0.41</v>
      </c>
      <c r="E37">
        <v>0.13</v>
      </c>
      <c r="F37">
        <v>0.56000000000000005</v>
      </c>
      <c r="G37">
        <v>0.23749999999999999</v>
      </c>
      <c r="H37">
        <v>0.1065</v>
      </c>
      <c r="I37">
        <v>0.17499999999999999</v>
      </c>
      <c r="J37">
        <v>7</v>
      </c>
      <c r="K37">
        <v>11</v>
      </c>
      <c r="L37" t="s">
        <v>37</v>
      </c>
      <c r="M37" t="s">
        <v>38</v>
      </c>
      <c r="N37" t="s">
        <v>29</v>
      </c>
      <c r="O37">
        <v>10</v>
      </c>
      <c r="P37" t="s">
        <v>35</v>
      </c>
      <c r="Q37">
        <v>24.1</v>
      </c>
    </row>
    <row r="38" spans="1:17" x14ac:dyDescent="0.25">
      <c r="A38">
        <v>1776</v>
      </c>
      <c r="B38" t="s">
        <v>17</v>
      </c>
      <c r="C38">
        <v>0.48499999999999999</v>
      </c>
      <c r="D38">
        <v>0.36499999999999999</v>
      </c>
      <c r="E38">
        <v>0.105</v>
      </c>
      <c r="F38">
        <v>0.52049999999999996</v>
      </c>
      <c r="G38">
        <v>0.19500000000000001</v>
      </c>
      <c r="H38">
        <v>0.123</v>
      </c>
      <c r="I38">
        <v>0.182</v>
      </c>
      <c r="J38">
        <v>8</v>
      </c>
      <c r="K38">
        <v>15</v>
      </c>
      <c r="L38" t="s">
        <v>32</v>
      </c>
      <c r="M38" t="s">
        <v>33</v>
      </c>
      <c r="N38" t="s">
        <v>29</v>
      </c>
      <c r="O38">
        <v>9</v>
      </c>
      <c r="P38" t="s">
        <v>58</v>
      </c>
      <c r="Q38">
        <v>1.9</v>
      </c>
    </row>
    <row r="39" spans="1:17" x14ac:dyDescent="0.25">
      <c r="A39">
        <v>3338</v>
      </c>
      <c r="B39" t="s">
        <v>17</v>
      </c>
      <c r="C39">
        <v>0.66</v>
      </c>
      <c r="D39">
        <v>0.52500000000000002</v>
      </c>
      <c r="E39">
        <v>0.18</v>
      </c>
      <c r="F39">
        <v>1.6935</v>
      </c>
      <c r="G39">
        <v>0.60250000000000004</v>
      </c>
      <c r="H39">
        <v>0.40050000000000002</v>
      </c>
      <c r="I39">
        <v>0.42</v>
      </c>
      <c r="J39">
        <v>15</v>
      </c>
      <c r="K39">
        <v>10</v>
      </c>
      <c r="L39" t="s">
        <v>23</v>
      </c>
      <c r="M39" t="s">
        <v>24</v>
      </c>
      <c r="N39" t="s">
        <v>25</v>
      </c>
      <c r="O39">
        <v>4</v>
      </c>
      <c r="P39" t="s">
        <v>59</v>
      </c>
      <c r="Q39">
        <v>6.1</v>
      </c>
    </row>
    <row r="40" spans="1:17" x14ac:dyDescent="0.25">
      <c r="A40">
        <v>2949</v>
      </c>
      <c r="B40" t="s">
        <v>22</v>
      </c>
      <c r="C40">
        <v>0.63500000000000001</v>
      </c>
      <c r="D40">
        <v>0.5</v>
      </c>
      <c r="E40">
        <v>0.19</v>
      </c>
      <c r="F40">
        <v>1.29</v>
      </c>
      <c r="G40">
        <v>0.59299999999999997</v>
      </c>
      <c r="H40">
        <v>0.30449999999999999</v>
      </c>
      <c r="I40">
        <v>0.35199999999999998</v>
      </c>
      <c r="J40">
        <v>8</v>
      </c>
      <c r="K40">
        <v>9</v>
      </c>
      <c r="L40" t="s">
        <v>67</v>
      </c>
      <c r="M40" t="s">
        <v>68</v>
      </c>
      <c r="N40" t="s">
        <v>69</v>
      </c>
      <c r="O40">
        <v>6</v>
      </c>
      <c r="P40" t="s">
        <v>36</v>
      </c>
      <c r="Q40">
        <v>14.1</v>
      </c>
    </row>
    <row r="41" spans="1:17" x14ac:dyDescent="0.25">
      <c r="A41">
        <v>1316</v>
      </c>
      <c r="B41" t="s">
        <v>17</v>
      </c>
      <c r="C41">
        <v>0.55000000000000004</v>
      </c>
      <c r="D41">
        <v>0.42499999999999999</v>
      </c>
      <c r="E41">
        <v>0.13500000000000001</v>
      </c>
      <c r="F41">
        <v>0.73050000000000004</v>
      </c>
      <c r="G41">
        <v>0.33250000000000002</v>
      </c>
      <c r="H41">
        <v>0.1545</v>
      </c>
      <c r="I41">
        <v>0.215</v>
      </c>
      <c r="J41">
        <v>9</v>
      </c>
      <c r="K41">
        <v>4</v>
      </c>
      <c r="L41" t="s">
        <v>18</v>
      </c>
      <c r="M41" t="s">
        <v>19</v>
      </c>
      <c r="N41" t="s">
        <v>20</v>
      </c>
      <c r="O41">
        <v>8</v>
      </c>
      <c r="P41" t="s">
        <v>30</v>
      </c>
      <c r="Q41">
        <v>12.3</v>
      </c>
    </row>
    <row r="42" spans="1:17" x14ac:dyDescent="0.25">
      <c r="A42">
        <v>1448</v>
      </c>
      <c r="B42" t="s">
        <v>31</v>
      </c>
      <c r="C42">
        <v>0.44</v>
      </c>
      <c r="D42">
        <v>0.32</v>
      </c>
      <c r="E42">
        <v>0.12</v>
      </c>
      <c r="F42">
        <v>0.45650000000000002</v>
      </c>
      <c r="G42">
        <v>0.24349999999999999</v>
      </c>
      <c r="H42">
        <v>9.1999999999999998E-2</v>
      </c>
      <c r="I42">
        <v>0.10249999999999999</v>
      </c>
      <c r="J42">
        <v>8</v>
      </c>
      <c r="K42">
        <v>6</v>
      </c>
      <c r="L42" t="s">
        <v>40</v>
      </c>
      <c r="M42" t="s">
        <v>41</v>
      </c>
      <c r="N42" t="s">
        <v>42</v>
      </c>
      <c r="O42">
        <v>8</v>
      </c>
      <c r="P42" t="s">
        <v>30</v>
      </c>
      <c r="Q42">
        <v>12.3</v>
      </c>
    </row>
    <row r="43" spans="1:17" x14ac:dyDescent="0.25">
      <c r="A43">
        <v>1793</v>
      </c>
      <c r="B43" t="s">
        <v>31</v>
      </c>
      <c r="C43">
        <v>0.56999999999999995</v>
      </c>
      <c r="D43">
        <v>0.45500000000000002</v>
      </c>
      <c r="E43">
        <v>0.17499999999999999</v>
      </c>
      <c r="F43">
        <v>1.02</v>
      </c>
      <c r="G43">
        <v>0.48049999999999998</v>
      </c>
      <c r="H43">
        <v>0.2145</v>
      </c>
      <c r="I43">
        <v>0.28999999999999998</v>
      </c>
      <c r="J43">
        <v>9</v>
      </c>
      <c r="K43">
        <v>2</v>
      </c>
      <c r="L43" t="s">
        <v>52</v>
      </c>
      <c r="M43" t="s">
        <v>53</v>
      </c>
      <c r="N43" t="s">
        <v>54</v>
      </c>
      <c r="O43">
        <v>6</v>
      </c>
      <c r="P43" t="s">
        <v>36</v>
      </c>
      <c r="Q43">
        <v>14.1</v>
      </c>
    </row>
    <row r="44" spans="1:17" x14ac:dyDescent="0.25">
      <c r="A44">
        <v>1253</v>
      </c>
      <c r="B44" t="s">
        <v>17</v>
      </c>
      <c r="C44">
        <v>0.41</v>
      </c>
      <c r="D44">
        <v>0.33500000000000002</v>
      </c>
      <c r="E44">
        <v>0.11</v>
      </c>
      <c r="F44">
        <v>0.33</v>
      </c>
      <c r="G44">
        <v>0.157</v>
      </c>
      <c r="H44">
        <v>7.0499999999999993E-2</v>
      </c>
      <c r="I44">
        <v>0.17</v>
      </c>
      <c r="J44">
        <v>7</v>
      </c>
      <c r="K44">
        <v>3</v>
      </c>
      <c r="L44" t="s">
        <v>46</v>
      </c>
      <c r="M44" t="s">
        <v>47</v>
      </c>
      <c r="N44" t="s">
        <v>48</v>
      </c>
      <c r="O44">
        <v>3</v>
      </c>
      <c r="P44" t="s">
        <v>39</v>
      </c>
      <c r="Q44">
        <v>3.6</v>
      </c>
    </row>
    <row r="45" spans="1:17" x14ac:dyDescent="0.25">
      <c r="A45">
        <v>796</v>
      </c>
      <c r="B45" t="s">
        <v>31</v>
      </c>
      <c r="C45">
        <v>0.51500000000000001</v>
      </c>
      <c r="D45">
        <v>0.40500000000000003</v>
      </c>
      <c r="E45">
        <v>0.14499999999999999</v>
      </c>
      <c r="F45">
        <v>0.69499999999999995</v>
      </c>
      <c r="G45">
        <v>0.215</v>
      </c>
      <c r="H45">
        <v>0.16350000000000001</v>
      </c>
      <c r="I45">
        <v>0.23400000000000001</v>
      </c>
      <c r="J45">
        <v>15</v>
      </c>
      <c r="K45">
        <v>14</v>
      </c>
      <c r="L45" t="s">
        <v>60</v>
      </c>
      <c r="M45" t="s">
        <v>61</v>
      </c>
      <c r="N45" t="s">
        <v>62</v>
      </c>
      <c r="O45">
        <v>10</v>
      </c>
      <c r="P45" t="s">
        <v>35</v>
      </c>
      <c r="Q45">
        <v>24.1</v>
      </c>
    </row>
    <row r="46" spans="1:17" x14ac:dyDescent="0.25">
      <c r="A46">
        <v>2516</v>
      </c>
      <c r="B46" t="s">
        <v>22</v>
      </c>
      <c r="C46">
        <v>0.47</v>
      </c>
      <c r="D46">
        <v>0.375</v>
      </c>
      <c r="E46">
        <v>0.12</v>
      </c>
      <c r="F46">
        <v>0.60150000000000003</v>
      </c>
      <c r="G46">
        <v>0.27650000000000002</v>
      </c>
      <c r="H46">
        <v>0.14549999999999999</v>
      </c>
      <c r="I46">
        <v>0.13500000000000001</v>
      </c>
      <c r="J46">
        <v>8</v>
      </c>
      <c r="K46">
        <v>15</v>
      </c>
      <c r="L46" t="s">
        <v>32</v>
      </c>
      <c r="M46" t="s">
        <v>33</v>
      </c>
      <c r="N46" t="s">
        <v>29</v>
      </c>
      <c r="O46">
        <v>6</v>
      </c>
      <c r="P46" t="s">
        <v>36</v>
      </c>
      <c r="Q46">
        <v>14.1</v>
      </c>
    </row>
    <row r="47" spans="1:17" x14ac:dyDescent="0.25">
      <c r="A47">
        <v>2315</v>
      </c>
      <c r="B47" t="s">
        <v>22</v>
      </c>
      <c r="C47">
        <v>0.57999999999999996</v>
      </c>
      <c r="D47">
        <v>0.47499999999999998</v>
      </c>
      <c r="E47">
        <v>0.13500000000000001</v>
      </c>
      <c r="F47">
        <v>0.92500000000000004</v>
      </c>
      <c r="G47">
        <v>0.39100000000000001</v>
      </c>
      <c r="H47">
        <v>0.16500000000000001</v>
      </c>
      <c r="I47">
        <v>0.27500000000000002</v>
      </c>
      <c r="J47">
        <v>14</v>
      </c>
      <c r="K47">
        <v>10</v>
      </c>
      <c r="L47" t="s">
        <v>23</v>
      </c>
      <c r="M47" t="s">
        <v>24</v>
      </c>
      <c r="N47" t="s">
        <v>25</v>
      </c>
      <c r="O47">
        <v>6</v>
      </c>
      <c r="P47" t="s">
        <v>36</v>
      </c>
      <c r="Q47">
        <v>14.1</v>
      </c>
    </row>
    <row r="48" spans="1:17" x14ac:dyDescent="0.25">
      <c r="A48">
        <v>1840</v>
      </c>
      <c r="B48" t="s">
        <v>17</v>
      </c>
      <c r="C48">
        <v>0.42</v>
      </c>
      <c r="D48">
        <v>0.32500000000000001</v>
      </c>
      <c r="E48">
        <v>0.1</v>
      </c>
      <c r="F48">
        <v>0.36799999999999999</v>
      </c>
      <c r="G48">
        <v>0.16750000000000001</v>
      </c>
      <c r="H48">
        <v>6.25E-2</v>
      </c>
      <c r="I48">
        <v>0.1135</v>
      </c>
      <c r="J48">
        <v>11</v>
      </c>
      <c r="K48">
        <v>13</v>
      </c>
      <c r="L48" t="s">
        <v>27</v>
      </c>
      <c r="M48" t="s">
        <v>28</v>
      </c>
      <c r="N48" t="s">
        <v>29</v>
      </c>
      <c r="O48">
        <v>4</v>
      </c>
      <c r="P48" t="s">
        <v>59</v>
      </c>
      <c r="Q48">
        <v>6.1</v>
      </c>
    </row>
    <row r="49" spans="1:17" x14ac:dyDescent="0.25">
      <c r="A49">
        <v>2211</v>
      </c>
      <c r="B49" t="s">
        <v>31</v>
      </c>
      <c r="C49">
        <v>0.66</v>
      </c>
      <c r="D49">
        <v>0.505</v>
      </c>
      <c r="E49">
        <v>0.2</v>
      </c>
      <c r="F49">
        <v>1.6305000000000001</v>
      </c>
      <c r="G49">
        <v>0.48649999999999999</v>
      </c>
      <c r="H49">
        <v>0.29699999999999999</v>
      </c>
      <c r="I49">
        <v>0.61</v>
      </c>
      <c r="J49">
        <v>18</v>
      </c>
      <c r="K49">
        <v>7</v>
      </c>
      <c r="L49" t="s">
        <v>43</v>
      </c>
      <c r="M49" t="s">
        <v>44</v>
      </c>
      <c r="N49" t="s">
        <v>45</v>
      </c>
      <c r="O49">
        <v>4</v>
      </c>
      <c r="P49" t="s">
        <v>59</v>
      </c>
      <c r="Q49">
        <v>6.1</v>
      </c>
    </row>
    <row r="50" spans="1:17" x14ac:dyDescent="0.25">
      <c r="A50">
        <v>1453</v>
      </c>
      <c r="B50" t="s">
        <v>17</v>
      </c>
      <c r="C50">
        <v>0.47</v>
      </c>
      <c r="D50">
        <v>0.34499999999999997</v>
      </c>
      <c r="E50">
        <v>0.14000000000000001</v>
      </c>
      <c r="F50">
        <v>0.46150000000000002</v>
      </c>
      <c r="G50">
        <v>0.22900000000000001</v>
      </c>
      <c r="H50">
        <v>0.1105</v>
      </c>
      <c r="I50">
        <v>0.11600000000000001</v>
      </c>
      <c r="J50">
        <v>9</v>
      </c>
      <c r="K50">
        <v>11</v>
      </c>
      <c r="L50" t="s">
        <v>37</v>
      </c>
      <c r="M50" t="s">
        <v>38</v>
      </c>
      <c r="N50" t="s">
        <v>29</v>
      </c>
      <c r="O50">
        <v>4</v>
      </c>
      <c r="P50" t="s">
        <v>59</v>
      </c>
      <c r="Q50">
        <v>6.1</v>
      </c>
    </row>
    <row r="51" spans="1:17" x14ac:dyDescent="0.25">
      <c r="A51">
        <v>2293</v>
      </c>
      <c r="B51" t="s">
        <v>22</v>
      </c>
      <c r="C51">
        <v>0.38</v>
      </c>
      <c r="D51">
        <v>0.3</v>
      </c>
      <c r="E51">
        <v>0.09</v>
      </c>
      <c r="F51">
        <v>0.32150000000000001</v>
      </c>
      <c r="G51">
        <v>0.1545</v>
      </c>
      <c r="H51">
        <v>7.4999999999999997E-2</v>
      </c>
      <c r="I51">
        <v>9.5000000000000001E-2</v>
      </c>
      <c r="J51">
        <v>9</v>
      </c>
      <c r="K51">
        <v>8</v>
      </c>
      <c r="L51" t="s">
        <v>55</v>
      </c>
      <c r="M51" t="s">
        <v>56</v>
      </c>
      <c r="N51" t="s">
        <v>57</v>
      </c>
      <c r="O51">
        <v>2</v>
      </c>
      <c r="P51" t="s">
        <v>70</v>
      </c>
      <c r="Q51">
        <v>18</v>
      </c>
    </row>
    <row r="52" spans="1:17" x14ac:dyDescent="0.25">
      <c r="A52">
        <v>1582</v>
      </c>
      <c r="B52" t="s">
        <v>17</v>
      </c>
      <c r="C52">
        <v>0.5</v>
      </c>
      <c r="D52">
        <v>0.39</v>
      </c>
      <c r="E52">
        <v>0.12</v>
      </c>
      <c r="F52">
        <v>0.59550000000000003</v>
      </c>
      <c r="G52">
        <v>0.2455</v>
      </c>
      <c r="H52">
        <v>0.14699999999999999</v>
      </c>
      <c r="I52">
        <v>0.17299999999999999</v>
      </c>
      <c r="J52">
        <v>8</v>
      </c>
      <c r="K52">
        <v>2</v>
      </c>
      <c r="L52" t="s">
        <v>52</v>
      </c>
      <c r="M52" t="s">
        <v>53</v>
      </c>
      <c r="N52" t="s">
        <v>54</v>
      </c>
      <c r="O52">
        <v>9</v>
      </c>
      <c r="P52" t="s">
        <v>58</v>
      </c>
      <c r="Q52">
        <v>1.9</v>
      </c>
    </row>
    <row r="53" spans="1:17" x14ac:dyDescent="0.25">
      <c r="A53">
        <v>3415</v>
      </c>
      <c r="B53" t="s">
        <v>22</v>
      </c>
      <c r="C53">
        <v>0.49</v>
      </c>
      <c r="D53">
        <v>0.37</v>
      </c>
      <c r="E53">
        <v>0.105</v>
      </c>
      <c r="F53">
        <v>0.52649999999999997</v>
      </c>
      <c r="G53">
        <v>0.249</v>
      </c>
      <c r="H53">
        <v>0.10050000000000001</v>
      </c>
      <c r="I53">
        <v>0.14799999999999999</v>
      </c>
      <c r="J53">
        <v>7</v>
      </c>
      <c r="K53">
        <v>2</v>
      </c>
      <c r="L53" t="s">
        <v>52</v>
      </c>
      <c r="M53" t="s">
        <v>53</v>
      </c>
      <c r="N53" t="s">
        <v>54</v>
      </c>
      <c r="O53">
        <v>4</v>
      </c>
      <c r="P53" t="s">
        <v>59</v>
      </c>
      <c r="Q53">
        <v>6.1</v>
      </c>
    </row>
    <row r="54" spans="1:17" x14ac:dyDescent="0.25">
      <c r="A54">
        <v>2063</v>
      </c>
      <c r="B54" t="s">
        <v>31</v>
      </c>
      <c r="C54">
        <v>0.505</v>
      </c>
      <c r="D54">
        <v>0.38500000000000001</v>
      </c>
      <c r="E54">
        <v>0.13</v>
      </c>
      <c r="F54">
        <v>0.64349999999999996</v>
      </c>
      <c r="G54">
        <v>0.3135</v>
      </c>
      <c r="H54">
        <v>0.14899999999999999</v>
      </c>
      <c r="I54">
        <v>0.1515</v>
      </c>
      <c r="J54">
        <v>7</v>
      </c>
      <c r="K54">
        <v>6</v>
      </c>
      <c r="L54" t="s">
        <v>40</v>
      </c>
      <c r="M54" t="s">
        <v>41</v>
      </c>
      <c r="N54" t="s">
        <v>42</v>
      </c>
      <c r="O54">
        <v>7</v>
      </c>
      <c r="P54" t="s">
        <v>26</v>
      </c>
      <c r="Q54">
        <v>2.5</v>
      </c>
    </row>
    <row r="55" spans="1:17" x14ac:dyDescent="0.25">
      <c r="A55">
        <v>445</v>
      </c>
      <c r="B55" t="s">
        <v>22</v>
      </c>
      <c r="C55">
        <v>0.41</v>
      </c>
      <c r="D55">
        <v>0.32500000000000001</v>
      </c>
      <c r="E55">
        <v>0.105</v>
      </c>
      <c r="F55">
        <v>0.36349999999999999</v>
      </c>
      <c r="G55">
        <v>0.159</v>
      </c>
      <c r="H55">
        <v>7.6999999999999999E-2</v>
      </c>
      <c r="I55">
        <v>0.12</v>
      </c>
      <c r="J55">
        <v>10</v>
      </c>
      <c r="K55">
        <v>5</v>
      </c>
      <c r="L55" t="s">
        <v>49</v>
      </c>
      <c r="M55" t="s">
        <v>50</v>
      </c>
      <c r="N55" t="s">
        <v>51</v>
      </c>
      <c r="O55">
        <v>5</v>
      </c>
      <c r="P55" t="s">
        <v>34</v>
      </c>
      <c r="Q55">
        <v>12.8</v>
      </c>
    </row>
    <row r="56" spans="1:17" x14ac:dyDescent="0.25">
      <c r="A56">
        <v>70</v>
      </c>
      <c r="B56" t="s">
        <v>17</v>
      </c>
      <c r="C56">
        <v>0.31</v>
      </c>
      <c r="D56">
        <v>0.23499999999999999</v>
      </c>
      <c r="E56">
        <v>7.0000000000000007E-2</v>
      </c>
      <c r="F56">
        <v>0.151</v>
      </c>
      <c r="G56">
        <v>6.3E-2</v>
      </c>
      <c r="H56">
        <v>4.0500000000000001E-2</v>
      </c>
      <c r="I56">
        <v>4.4999999999999998E-2</v>
      </c>
      <c r="J56">
        <v>6</v>
      </c>
      <c r="K56">
        <v>5</v>
      </c>
      <c r="L56" t="s">
        <v>49</v>
      </c>
      <c r="M56" t="s">
        <v>50</v>
      </c>
      <c r="N56" t="s">
        <v>51</v>
      </c>
      <c r="O56">
        <v>8</v>
      </c>
      <c r="P56" t="s">
        <v>30</v>
      </c>
      <c r="Q56">
        <v>12.3</v>
      </c>
    </row>
    <row r="57" spans="1:17" x14ac:dyDescent="0.25">
      <c r="A57">
        <v>2087</v>
      </c>
      <c r="B57" t="s">
        <v>22</v>
      </c>
      <c r="C57">
        <v>0.71</v>
      </c>
      <c r="D57">
        <v>0.5</v>
      </c>
      <c r="E57">
        <v>0.15</v>
      </c>
      <c r="F57">
        <v>1.3165</v>
      </c>
      <c r="G57">
        <v>0.6835</v>
      </c>
      <c r="H57">
        <v>0.28149999999999997</v>
      </c>
      <c r="I57">
        <v>0.28000000000000003</v>
      </c>
      <c r="J57">
        <v>10</v>
      </c>
      <c r="K57">
        <v>2</v>
      </c>
      <c r="L57" t="s">
        <v>52</v>
      </c>
      <c r="M57" t="s">
        <v>53</v>
      </c>
      <c r="N57" t="s">
        <v>54</v>
      </c>
      <c r="O57">
        <v>6</v>
      </c>
      <c r="P57" t="s">
        <v>36</v>
      </c>
      <c r="Q57">
        <v>14.1</v>
      </c>
    </row>
    <row r="58" spans="1:17" x14ac:dyDescent="0.25">
      <c r="A58">
        <v>994</v>
      </c>
      <c r="B58" t="s">
        <v>31</v>
      </c>
      <c r="C58">
        <v>0.57999999999999996</v>
      </c>
      <c r="D58">
        <v>0.45500000000000002</v>
      </c>
      <c r="E58">
        <v>0.15</v>
      </c>
      <c r="F58">
        <v>1.012</v>
      </c>
      <c r="G58">
        <v>0.4985</v>
      </c>
      <c r="H58">
        <v>0.21149999999999999</v>
      </c>
      <c r="I58">
        <v>0.28349999999999997</v>
      </c>
      <c r="J58">
        <v>10</v>
      </c>
      <c r="K58">
        <v>11</v>
      </c>
      <c r="L58" t="s">
        <v>37</v>
      </c>
      <c r="M58" t="s">
        <v>38</v>
      </c>
      <c r="N58" t="s">
        <v>29</v>
      </c>
      <c r="O58">
        <v>6</v>
      </c>
      <c r="P58" t="s">
        <v>36</v>
      </c>
      <c r="Q58">
        <v>14.1</v>
      </c>
    </row>
    <row r="59" spans="1:17" x14ac:dyDescent="0.25">
      <c r="A59">
        <v>1419</v>
      </c>
      <c r="B59" t="s">
        <v>31</v>
      </c>
      <c r="C59">
        <v>0.70499999999999996</v>
      </c>
      <c r="D59">
        <v>0.55500000000000005</v>
      </c>
      <c r="E59">
        <v>0.215</v>
      </c>
      <c r="F59">
        <v>2.141</v>
      </c>
      <c r="G59">
        <v>1.0465</v>
      </c>
      <c r="H59">
        <v>0.38300000000000001</v>
      </c>
      <c r="I59">
        <v>0.52800000000000002</v>
      </c>
      <c r="J59">
        <v>11</v>
      </c>
      <c r="K59">
        <v>2</v>
      </c>
      <c r="L59" t="s">
        <v>52</v>
      </c>
      <c r="M59" t="s">
        <v>53</v>
      </c>
      <c r="N59" t="s">
        <v>54</v>
      </c>
      <c r="O59">
        <v>9</v>
      </c>
      <c r="P59" t="s">
        <v>58</v>
      </c>
      <c r="Q59">
        <v>1.9</v>
      </c>
    </row>
    <row r="60" spans="1:17" x14ac:dyDescent="0.25">
      <c r="A60">
        <v>751</v>
      </c>
      <c r="B60" t="s">
        <v>22</v>
      </c>
      <c r="C60">
        <v>0.51</v>
      </c>
      <c r="D60">
        <v>0.39</v>
      </c>
      <c r="E60">
        <v>0.105</v>
      </c>
      <c r="F60">
        <v>0.61199999999999999</v>
      </c>
      <c r="G60">
        <v>0.187</v>
      </c>
      <c r="H60">
        <v>0.15</v>
      </c>
      <c r="I60">
        <v>0.19500000000000001</v>
      </c>
      <c r="J60">
        <v>13</v>
      </c>
      <c r="K60">
        <v>5</v>
      </c>
      <c r="L60" t="s">
        <v>49</v>
      </c>
      <c r="M60" t="s">
        <v>50</v>
      </c>
      <c r="N60" t="s">
        <v>51</v>
      </c>
      <c r="O60">
        <v>5</v>
      </c>
      <c r="P60" t="s">
        <v>34</v>
      </c>
      <c r="Q60">
        <v>12.8</v>
      </c>
    </row>
    <row r="61" spans="1:17" x14ac:dyDescent="0.25">
      <c r="A61">
        <v>2820</v>
      </c>
      <c r="B61" t="s">
        <v>17</v>
      </c>
      <c r="C61">
        <v>0.375</v>
      </c>
      <c r="D61">
        <v>0.26500000000000001</v>
      </c>
      <c r="E61">
        <v>9.5000000000000001E-2</v>
      </c>
      <c r="F61">
        <v>0.19600000000000001</v>
      </c>
      <c r="G61">
        <v>8.5000000000000006E-2</v>
      </c>
      <c r="H61">
        <v>4.2000000000000003E-2</v>
      </c>
      <c r="I61">
        <v>5.8500000000000003E-2</v>
      </c>
      <c r="J61">
        <v>5</v>
      </c>
      <c r="K61">
        <v>3</v>
      </c>
      <c r="L61" t="s">
        <v>46</v>
      </c>
      <c r="M61" t="s">
        <v>47</v>
      </c>
      <c r="N61" t="s">
        <v>48</v>
      </c>
      <c r="O61">
        <v>1</v>
      </c>
      <c r="P61" t="s">
        <v>21</v>
      </c>
      <c r="Q61">
        <v>22.1</v>
      </c>
    </row>
    <row r="62" spans="1:17" x14ac:dyDescent="0.25">
      <c r="A62">
        <v>2105</v>
      </c>
      <c r="B62" t="s">
        <v>22</v>
      </c>
      <c r="C62">
        <v>0.49</v>
      </c>
      <c r="D62">
        <v>0.38500000000000001</v>
      </c>
      <c r="E62">
        <v>0.125</v>
      </c>
      <c r="F62">
        <v>0.53949999999999998</v>
      </c>
      <c r="G62">
        <v>0.2175</v>
      </c>
      <c r="H62">
        <v>0.128</v>
      </c>
      <c r="I62">
        <v>0.16500000000000001</v>
      </c>
      <c r="J62">
        <v>11</v>
      </c>
      <c r="K62">
        <v>12</v>
      </c>
      <c r="L62" t="s">
        <v>63</v>
      </c>
      <c r="M62" t="s">
        <v>64</v>
      </c>
      <c r="N62" t="s">
        <v>29</v>
      </c>
      <c r="O62">
        <v>6</v>
      </c>
      <c r="P62" t="s">
        <v>36</v>
      </c>
      <c r="Q62">
        <v>14.1</v>
      </c>
    </row>
    <row r="63" spans="1:17" x14ac:dyDescent="0.25">
      <c r="A63">
        <v>1719</v>
      </c>
      <c r="B63" t="s">
        <v>31</v>
      </c>
      <c r="C63">
        <v>0.65</v>
      </c>
      <c r="D63">
        <v>0.505</v>
      </c>
      <c r="E63">
        <v>0.19</v>
      </c>
      <c r="F63">
        <v>1.274</v>
      </c>
      <c r="G63">
        <v>0.59</v>
      </c>
      <c r="H63">
        <v>0.23</v>
      </c>
      <c r="I63">
        <v>0.39100000000000001</v>
      </c>
      <c r="J63">
        <v>11</v>
      </c>
      <c r="K63">
        <v>9</v>
      </c>
      <c r="L63" t="s">
        <v>67</v>
      </c>
      <c r="M63" t="s">
        <v>68</v>
      </c>
      <c r="N63" t="s">
        <v>69</v>
      </c>
      <c r="O63">
        <v>10</v>
      </c>
      <c r="P63" t="s">
        <v>35</v>
      </c>
      <c r="Q63">
        <v>24.1</v>
      </c>
    </row>
    <row r="64" spans="1:17" x14ac:dyDescent="0.25">
      <c r="A64">
        <v>2368</v>
      </c>
      <c r="B64" t="s">
        <v>31</v>
      </c>
      <c r="C64">
        <v>0.65</v>
      </c>
      <c r="D64">
        <v>0.54500000000000004</v>
      </c>
      <c r="E64">
        <v>0.16</v>
      </c>
      <c r="F64">
        <v>1.2424999999999999</v>
      </c>
      <c r="G64">
        <v>0.48699999999999999</v>
      </c>
      <c r="H64">
        <v>0.29599999999999999</v>
      </c>
      <c r="I64">
        <v>0.48</v>
      </c>
      <c r="J64">
        <v>15</v>
      </c>
      <c r="K64">
        <v>5</v>
      </c>
      <c r="L64" t="s">
        <v>49</v>
      </c>
      <c r="M64" t="s">
        <v>50</v>
      </c>
      <c r="N64" t="s">
        <v>51</v>
      </c>
      <c r="O64">
        <v>6</v>
      </c>
      <c r="P64" t="s">
        <v>36</v>
      </c>
      <c r="Q64">
        <v>14.1</v>
      </c>
    </row>
    <row r="65" spans="1:17" x14ac:dyDescent="0.25">
      <c r="A65">
        <v>1984</v>
      </c>
      <c r="B65" t="s">
        <v>22</v>
      </c>
      <c r="C65">
        <v>0.72499999999999998</v>
      </c>
      <c r="D65">
        <v>0.56999999999999995</v>
      </c>
      <c r="E65">
        <v>0.20499999999999999</v>
      </c>
      <c r="F65">
        <v>1.6194999999999999</v>
      </c>
      <c r="G65">
        <v>0.74399999999999999</v>
      </c>
      <c r="H65">
        <v>0.315</v>
      </c>
      <c r="I65">
        <v>0.48799999999999999</v>
      </c>
      <c r="J65">
        <v>11</v>
      </c>
      <c r="K65">
        <v>3</v>
      </c>
      <c r="L65" t="s">
        <v>46</v>
      </c>
      <c r="M65" t="s">
        <v>47</v>
      </c>
      <c r="N65" t="s">
        <v>48</v>
      </c>
      <c r="O65">
        <v>8</v>
      </c>
      <c r="P65" t="s">
        <v>30</v>
      </c>
      <c r="Q65">
        <v>12.3</v>
      </c>
    </row>
    <row r="66" spans="1:17" x14ac:dyDescent="0.25">
      <c r="A66">
        <v>3127</v>
      </c>
      <c r="B66" t="s">
        <v>31</v>
      </c>
      <c r="C66">
        <v>0.61499999999999999</v>
      </c>
      <c r="D66">
        <v>0.495</v>
      </c>
      <c r="E66">
        <v>0.155</v>
      </c>
      <c r="F66">
        <v>1.2865</v>
      </c>
      <c r="G66">
        <v>0.435</v>
      </c>
      <c r="H66">
        <v>0.29299999999999998</v>
      </c>
      <c r="I66">
        <v>0.32450000000000001</v>
      </c>
      <c r="J66">
        <v>11</v>
      </c>
      <c r="K66">
        <v>1</v>
      </c>
      <c r="L66" t="s">
        <v>65</v>
      </c>
      <c r="M66" t="s">
        <v>66</v>
      </c>
      <c r="N66" t="s">
        <v>29</v>
      </c>
      <c r="O66">
        <v>5</v>
      </c>
      <c r="P66" t="s">
        <v>34</v>
      </c>
      <c r="Q66">
        <v>12.8</v>
      </c>
    </row>
    <row r="67" spans="1:17" x14ac:dyDescent="0.25">
      <c r="A67">
        <v>1428</v>
      </c>
      <c r="B67" t="s">
        <v>22</v>
      </c>
      <c r="C67">
        <v>0.75</v>
      </c>
      <c r="D67">
        <v>0.61</v>
      </c>
      <c r="E67">
        <v>0.23499999999999999</v>
      </c>
      <c r="F67">
        <v>2.5085000000000002</v>
      </c>
      <c r="G67">
        <v>1.232</v>
      </c>
      <c r="H67">
        <v>0.51900000000000002</v>
      </c>
      <c r="I67">
        <v>0.61199999999999999</v>
      </c>
      <c r="J67">
        <v>14</v>
      </c>
      <c r="K67">
        <v>9</v>
      </c>
      <c r="L67" t="s">
        <v>67</v>
      </c>
      <c r="M67" t="s">
        <v>68</v>
      </c>
      <c r="N67" t="s">
        <v>69</v>
      </c>
      <c r="O67">
        <v>4</v>
      </c>
      <c r="P67" t="s">
        <v>59</v>
      </c>
      <c r="Q67">
        <v>6.1</v>
      </c>
    </row>
    <row r="68" spans="1:17" x14ac:dyDescent="0.25">
      <c r="A68">
        <v>836</v>
      </c>
      <c r="B68" t="s">
        <v>17</v>
      </c>
      <c r="C68">
        <v>0.45</v>
      </c>
      <c r="D68">
        <v>0.35</v>
      </c>
      <c r="E68">
        <v>0.13</v>
      </c>
      <c r="F68">
        <v>0.54700000000000004</v>
      </c>
      <c r="G68">
        <v>0.245</v>
      </c>
      <c r="H68">
        <v>0.14050000000000001</v>
      </c>
      <c r="I68">
        <v>0.14050000000000001</v>
      </c>
      <c r="J68">
        <v>8</v>
      </c>
      <c r="K68">
        <v>12</v>
      </c>
      <c r="L68" t="s">
        <v>63</v>
      </c>
      <c r="M68" t="s">
        <v>64</v>
      </c>
      <c r="N68" t="s">
        <v>29</v>
      </c>
      <c r="O68">
        <v>5</v>
      </c>
      <c r="P68" t="s">
        <v>34</v>
      </c>
      <c r="Q68">
        <v>12.8</v>
      </c>
    </row>
    <row r="69" spans="1:17" x14ac:dyDescent="0.25">
      <c r="A69">
        <v>717</v>
      </c>
      <c r="B69" t="s">
        <v>17</v>
      </c>
      <c r="C69">
        <v>0.28999999999999998</v>
      </c>
      <c r="D69">
        <v>0.20499999999999999</v>
      </c>
      <c r="E69">
        <v>7.0000000000000007E-2</v>
      </c>
      <c r="F69">
        <v>9.7500000000000003E-2</v>
      </c>
      <c r="G69">
        <v>3.5999999999999997E-2</v>
      </c>
      <c r="H69">
        <v>1.9E-2</v>
      </c>
      <c r="I69">
        <v>3.5000000000000003E-2</v>
      </c>
      <c r="J69">
        <v>8</v>
      </c>
      <c r="K69">
        <v>6</v>
      </c>
      <c r="L69" t="s">
        <v>40</v>
      </c>
      <c r="M69" t="s">
        <v>41</v>
      </c>
      <c r="N69" t="s">
        <v>42</v>
      </c>
      <c r="O69">
        <v>6</v>
      </c>
      <c r="P69" t="s">
        <v>36</v>
      </c>
      <c r="Q69">
        <v>14.1</v>
      </c>
    </row>
    <row r="70" spans="1:17" x14ac:dyDescent="0.25">
      <c r="A70">
        <v>2918</v>
      </c>
      <c r="B70" t="s">
        <v>31</v>
      </c>
      <c r="C70">
        <v>0.59499999999999997</v>
      </c>
      <c r="D70">
        <v>0.46</v>
      </c>
      <c r="E70">
        <v>0.17</v>
      </c>
      <c r="F70">
        <v>1.1294999999999999</v>
      </c>
      <c r="G70">
        <v>0.56999999999999995</v>
      </c>
      <c r="H70">
        <v>0.2555</v>
      </c>
      <c r="I70">
        <v>0.26500000000000001</v>
      </c>
      <c r="J70">
        <v>10</v>
      </c>
      <c r="K70">
        <v>8</v>
      </c>
      <c r="L70" t="s">
        <v>55</v>
      </c>
      <c r="M70" t="s">
        <v>56</v>
      </c>
      <c r="N70" t="s">
        <v>57</v>
      </c>
      <c r="O70">
        <v>1</v>
      </c>
      <c r="P70" t="s">
        <v>21</v>
      </c>
      <c r="Q70">
        <v>22.1</v>
      </c>
    </row>
    <row r="71" spans="1:17" x14ac:dyDescent="0.25">
      <c r="A71">
        <v>2434</v>
      </c>
      <c r="B71" t="s">
        <v>22</v>
      </c>
      <c r="C71">
        <v>0.66</v>
      </c>
      <c r="D71">
        <v>0.51500000000000001</v>
      </c>
      <c r="E71">
        <v>0.18</v>
      </c>
      <c r="F71">
        <v>1.5229999999999999</v>
      </c>
      <c r="G71">
        <v>0.54</v>
      </c>
      <c r="H71">
        <v>0.33650000000000002</v>
      </c>
      <c r="I71">
        <v>0.55500000000000005</v>
      </c>
      <c r="J71">
        <v>16</v>
      </c>
      <c r="K71">
        <v>15</v>
      </c>
      <c r="L71" t="s">
        <v>32</v>
      </c>
      <c r="M71" t="s">
        <v>33</v>
      </c>
      <c r="N71" t="s">
        <v>29</v>
      </c>
      <c r="O71">
        <v>4</v>
      </c>
      <c r="P71" t="s">
        <v>59</v>
      </c>
      <c r="Q71">
        <v>6.1</v>
      </c>
    </row>
    <row r="72" spans="1:17" x14ac:dyDescent="0.25">
      <c r="A72">
        <v>268</v>
      </c>
      <c r="B72" t="s">
        <v>31</v>
      </c>
      <c r="C72">
        <v>0.35</v>
      </c>
      <c r="D72">
        <v>0.27500000000000002</v>
      </c>
      <c r="E72">
        <v>0.11</v>
      </c>
      <c r="F72">
        <v>0.29249999999999998</v>
      </c>
      <c r="G72">
        <v>0.1225</v>
      </c>
      <c r="H72">
        <v>6.3500000000000001E-2</v>
      </c>
      <c r="I72">
        <v>9.0499999999999997E-2</v>
      </c>
      <c r="J72">
        <v>8</v>
      </c>
      <c r="K72">
        <v>3</v>
      </c>
      <c r="L72" t="s">
        <v>46</v>
      </c>
      <c r="M72" t="s">
        <v>47</v>
      </c>
      <c r="N72" t="s">
        <v>48</v>
      </c>
      <c r="O72">
        <v>5</v>
      </c>
      <c r="P72" t="s">
        <v>34</v>
      </c>
      <c r="Q72">
        <v>12.8</v>
      </c>
    </row>
    <row r="73" spans="1:17" x14ac:dyDescent="0.25">
      <c r="A73">
        <v>2265</v>
      </c>
      <c r="B73" t="s">
        <v>17</v>
      </c>
      <c r="C73">
        <v>0.59</v>
      </c>
      <c r="D73">
        <v>0.45</v>
      </c>
      <c r="E73">
        <v>0.16</v>
      </c>
      <c r="F73">
        <v>0.89300000000000002</v>
      </c>
      <c r="G73">
        <v>0.27450000000000002</v>
      </c>
      <c r="H73">
        <v>0.2185</v>
      </c>
      <c r="I73">
        <v>0.34499999999999997</v>
      </c>
      <c r="J73">
        <v>14</v>
      </c>
      <c r="K73">
        <v>2</v>
      </c>
      <c r="L73" t="s">
        <v>52</v>
      </c>
      <c r="M73" t="s">
        <v>53</v>
      </c>
      <c r="N73" t="s">
        <v>54</v>
      </c>
      <c r="O73">
        <v>3</v>
      </c>
      <c r="P73" t="s">
        <v>39</v>
      </c>
      <c r="Q73">
        <v>3.6</v>
      </c>
    </row>
    <row r="74" spans="1:17" x14ac:dyDescent="0.25">
      <c r="A74">
        <v>2106</v>
      </c>
      <c r="B74" t="s">
        <v>31</v>
      </c>
      <c r="C74">
        <v>0.58499999999999996</v>
      </c>
      <c r="D74">
        <v>0.48</v>
      </c>
      <c r="E74">
        <v>0.185</v>
      </c>
      <c r="F74">
        <v>1.04</v>
      </c>
      <c r="G74">
        <v>0.434</v>
      </c>
      <c r="H74">
        <v>0.26500000000000001</v>
      </c>
      <c r="I74">
        <v>0.28499999999999998</v>
      </c>
      <c r="J74">
        <v>10</v>
      </c>
      <c r="K74">
        <v>9</v>
      </c>
      <c r="L74" t="s">
        <v>67</v>
      </c>
      <c r="M74" t="s">
        <v>68</v>
      </c>
      <c r="N74" t="s">
        <v>69</v>
      </c>
      <c r="O74">
        <v>10</v>
      </c>
      <c r="P74" t="s">
        <v>35</v>
      </c>
      <c r="Q74">
        <v>24.1</v>
      </c>
    </row>
    <row r="75" spans="1:17" x14ac:dyDescent="0.25">
      <c r="A75">
        <v>566</v>
      </c>
      <c r="B75" t="s">
        <v>31</v>
      </c>
      <c r="C75">
        <v>0.35</v>
      </c>
      <c r="D75">
        <v>0.255</v>
      </c>
      <c r="E75">
        <v>6.5000000000000002E-2</v>
      </c>
      <c r="F75">
        <v>0.17899999999999999</v>
      </c>
      <c r="G75">
        <v>7.0499999999999993E-2</v>
      </c>
      <c r="H75">
        <v>3.85E-2</v>
      </c>
      <c r="I75">
        <v>0.06</v>
      </c>
      <c r="J75">
        <v>10</v>
      </c>
      <c r="K75">
        <v>2</v>
      </c>
      <c r="L75" t="s">
        <v>52</v>
      </c>
      <c r="M75" t="s">
        <v>53</v>
      </c>
      <c r="N75" t="s">
        <v>54</v>
      </c>
      <c r="O75">
        <v>3</v>
      </c>
      <c r="P75" t="s">
        <v>39</v>
      </c>
      <c r="Q75">
        <v>3.6</v>
      </c>
    </row>
    <row r="76" spans="1:17" x14ac:dyDescent="0.25">
      <c r="A76">
        <v>2644</v>
      </c>
      <c r="B76" t="s">
        <v>17</v>
      </c>
      <c r="C76">
        <v>0.48499999999999999</v>
      </c>
      <c r="D76">
        <v>0.375</v>
      </c>
      <c r="E76">
        <v>0.13</v>
      </c>
      <c r="F76">
        <v>0.55349999999999999</v>
      </c>
      <c r="G76">
        <v>0.26600000000000001</v>
      </c>
      <c r="H76">
        <v>0.112</v>
      </c>
      <c r="I76">
        <v>0.157</v>
      </c>
      <c r="J76">
        <v>8</v>
      </c>
      <c r="K76">
        <v>2</v>
      </c>
      <c r="L76" t="s">
        <v>52</v>
      </c>
      <c r="M76" t="s">
        <v>53</v>
      </c>
      <c r="N76" t="s">
        <v>54</v>
      </c>
      <c r="O76">
        <v>8</v>
      </c>
      <c r="P76" t="s">
        <v>30</v>
      </c>
      <c r="Q76">
        <v>12.3</v>
      </c>
    </row>
    <row r="77" spans="1:17" x14ac:dyDescent="0.25">
      <c r="A77">
        <v>1147</v>
      </c>
      <c r="B77" t="s">
        <v>31</v>
      </c>
      <c r="C77">
        <v>0.57999999999999996</v>
      </c>
      <c r="D77">
        <v>0.44500000000000001</v>
      </c>
      <c r="E77">
        <v>0.13500000000000001</v>
      </c>
      <c r="F77">
        <v>0.81399999999999995</v>
      </c>
      <c r="G77">
        <v>0.3775</v>
      </c>
      <c r="H77">
        <v>0.1915</v>
      </c>
      <c r="I77">
        <v>0.22</v>
      </c>
      <c r="J77">
        <v>9</v>
      </c>
      <c r="K77">
        <v>10</v>
      </c>
      <c r="L77" t="s">
        <v>23</v>
      </c>
      <c r="M77" t="s">
        <v>24</v>
      </c>
      <c r="N77" t="s">
        <v>25</v>
      </c>
      <c r="O77">
        <v>9</v>
      </c>
      <c r="P77" t="s">
        <v>58</v>
      </c>
      <c r="Q77">
        <v>1.9</v>
      </c>
    </row>
    <row r="78" spans="1:17" x14ac:dyDescent="0.25">
      <c r="A78">
        <v>1935</v>
      </c>
      <c r="B78" t="s">
        <v>31</v>
      </c>
      <c r="C78">
        <v>0.62</v>
      </c>
      <c r="D78">
        <v>0.47</v>
      </c>
      <c r="E78">
        <v>0.15</v>
      </c>
      <c r="F78">
        <v>1.3089999999999999</v>
      </c>
      <c r="G78">
        <v>0.58699999999999997</v>
      </c>
      <c r="H78">
        <v>0.4405</v>
      </c>
      <c r="I78">
        <v>0.32500000000000001</v>
      </c>
      <c r="J78">
        <v>9</v>
      </c>
      <c r="K78">
        <v>2</v>
      </c>
      <c r="L78" t="s">
        <v>52</v>
      </c>
      <c r="M78" t="s">
        <v>53</v>
      </c>
      <c r="N78" t="s">
        <v>54</v>
      </c>
      <c r="O78">
        <v>2</v>
      </c>
      <c r="P78" t="s">
        <v>70</v>
      </c>
      <c r="Q78">
        <v>18</v>
      </c>
    </row>
    <row r="79" spans="1:17" x14ac:dyDescent="0.25">
      <c r="A79">
        <v>2345</v>
      </c>
      <c r="B79" t="s">
        <v>31</v>
      </c>
      <c r="C79">
        <v>0.67</v>
      </c>
      <c r="D79">
        <v>0.55000000000000004</v>
      </c>
      <c r="E79">
        <v>0.17</v>
      </c>
      <c r="F79">
        <v>1.2470000000000001</v>
      </c>
      <c r="G79">
        <v>0.47199999999999998</v>
      </c>
      <c r="H79">
        <v>0.2455</v>
      </c>
      <c r="I79">
        <v>0.4</v>
      </c>
      <c r="J79">
        <v>21</v>
      </c>
      <c r="K79">
        <v>9</v>
      </c>
      <c r="L79" t="s">
        <v>67</v>
      </c>
      <c r="M79" t="s">
        <v>68</v>
      </c>
      <c r="N79" t="s">
        <v>69</v>
      </c>
      <c r="O79">
        <v>5</v>
      </c>
      <c r="P79" t="s">
        <v>34</v>
      </c>
      <c r="Q79">
        <v>12.8</v>
      </c>
    </row>
    <row r="80" spans="1:17" x14ac:dyDescent="0.25">
      <c r="A80">
        <v>3075</v>
      </c>
      <c r="B80" t="s">
        <v>31</v>
      </c>
      <c r="C80">
        <v>0.67500000000000004</v>
      </c>
      <c r="D80">
        <v>0.52</v>
      </c>
      <c r="E80">
        <v>0.14499999999999999</v>
      </c>
      <c r="F80">
        <v>1.3645</v>
      </c>
      <c r="G80">
        <v>0.55700000000000005</v>
      </c>
      <c r="H80">
        <v>0.34050000000000002</v>
      </c>
      <c r="I80">
        <v>0.38500000000000001</v>
      </c>
      <c r="J80">
        <v>11</v>
      </c>
      <c r="K80">
        <v>7</v>
      </c>
      <c r="L80" t="s">
        <v>43</v>
      </c>
      <c r="M80" t="s">
        <v>44</v>
      </c>
      <c r="N80" t="s">
        <v>45</v>
      </c>
      <c r="O80">
        <v>5</v>
      </c>
      <c r="P80" t="s">
        <v>34</v>
      </c>
      <c r="Q80">
        <v>12.8</v>
      </c>
    </row>
    <row r="81" spans="1:17" x14ac:dyDescent="0.25">
      <c r="A81">
        <v>3499</v>
      </c>
      <c r="B81" t="s">
        <v>31</v>
      </c>
      <c r="C81">
        <v>0.59</v>
      </c>
      <c r="D81">
        <v>0.46</v>
      </c>
      <c r="E81">
        <v>0.14499999999999999</v>
      </c>
      <c r="F81">
        <v>0.92900000000000005</v>
      </c>
      <c r="G81">
        <v>0.38</v>
      </c>
      <c r="H81">
        <v>0.24</v>
      </c>
      <c r="I81">
        <v>0.255</v>
      </c>
      <c r="J81">
        <v>10</v>
      </c>
      <c r="K81">
        <v>5</v>
      </c>
      <c r="L81" t="s">
        <v>49</v>
      </c>
      <c r="M81" t="s">
        <v>50</v>
      </c>
      <c r="N81" t="s">
        <v>51</v>
      </c>
      <c r="O81">
        <v>1</v>
      </c>
      <c r="P81" t="s">
        <v>21</v>
      </c>
      <c r="Q81">
        <v>22.1</v>
      </c>
    </row>
    <row r="82" spans="1:17" x14ac:dyDescent="0.25">
      <c r="A82">
        <v>881</v>
      </c>
      <c r="B82" t="s">
        <v>31</v>
      </c>
      <c r="C82">
        <v>0.65</v>
      </c>
      <c r="D82">
        <v>0.52500000000000002</v>
      </c>
      <c r="E82">
        <v>0.17499999999999999</v>
      </c>
      <c r="F82">
        <v>1.4715</v>
      </c>
      <c r="G82">
        <v>0.67500000000000004</v>
      </c>
      <c r="H82">
        <v>0.315</v>
      </c>
      <c r="I82">
        <v>0.39900000000000002</v>
      </c>
      <c r="J82">
        <v>11</v>
      </c>
      <c r="K82">
        <v>11</v>
      </c>
      <c r="L82" t="s">
        <v>37</v>
      </c>
      <c r="M82" t="s">
        <v>38</v>
      </c>
      <c r="N82" t="s">
        <v>29</v>
      </c>
      <c r="O82">
        <v>7</v>
      </c>
      <c r="P82" t="s">
        <v>26</v>
      </c>
      <c r="Q82">
        <v>2.5</v>
      </c>
    </row>
    <row r="83" spans="1:17" x14ac:dyDescent="0.25">
      <c r="A83">
        <v>1661</v>
      </c>
      <c r="B83" t="s">
        <v>31</v>
      </c>
      <c r="C83">
        <v>0.6</v>
      </c>
      <c r="D83">
        <v>0.47</v>
      </c>
      <c r="E83">
        <v>0.16500000000000001</v>
      </c>
      <c r="F83">
        <v>1.0589999999999999</v>
      </c>
      <c r="G83">
        <v>0.504</v>
      </c>
      <c r="H83">
        <v>0.24099999999999999</v>
      </c>
      <c r="I83">
        <v>0.27500000000000002</v>
      </c>
      <c r="J83">
        <v>9</v>
      </c>
      <c r="K83">
        <v>8</v>
      </c>
      <c r="L83" t="s">
        <v>55</v>
      </c>
      <c r="M83" t="s">
        <v>56</v>
      </c>
      <c r="N83" t="s">
        <v>57</v>
      </c>
      <c r="O83">
        <v>10</v>
      </c>
      <c r="P83" t="s">
        <v>35</v>
      </c>
      <c r="Q83">
        <v>24.1</v>
      </c>
    </row>
    <row r="84" spans="1:17" x14ac:dyDescent="0.25">
      <c r="A84">
        <v>3236</v>
      </c>
      <c r="B84" t="s">
        <v>31</v>
      </c>
      <c r="C84">
        <v>0.66500000000000004</v>
      </c>
      <c r="D84">
        <v>0.53500000000000003</v>
      </c>
      <c r="E84">
        <v>0.155</v>
      </c>
      <c r="F84">
        <v>1.383</v>
      </c>
      <c r="G84">
        <v>0.59599999999999997</v>
      </c>
      <c r="H84">
        <v>0.25650000000000001</v>
      </c>
      <c r="I84">
        <v>0.48499999999999999</v>
      </c>
      <c r="J84">
        <v>14</v>
      </c>
      <c r="K84">
        <v>12</v>
      </c>
      <c r="L84" t="s">
        <v>63</v>
      </c>
      <c r="M84" t="s">
        <v>64</v>
      </c>
      <c r="N84" t="s">
        <v>29</v>
      </c>
      <c r="O84">
        <v>2</v>
      </c>
      <c r="P84" t="s">
        <v>70</v>
      </c>
      <c r="Q84">
        <v>18</v>
      </c>
    </row>
    <row r="85" spans="1:17" x14ac:dyDescent="0.25">
      <c r="A85">
        <v>3215</v>
      </c>
      <c r="B85" t="s">
        <v>22</v>
      </c>
      <c r="C85">
        <v>0.56999999999999995</v>
      </c>
      <c r="D85">
        <v>0.495</v>
      </c>
      <c r="E85">
        <v>0.16</v>
      </c>
      <c r="F85">
        <v>1.0914999999999999</v>
      </c>
      <c r="G85">
        <v>0.45200000000000001</v>
      </c>
      <c r="H85">
        <v>0.27500000000000002</v>
      </c>
      <c r="I85">
        <v>0.315</v>
      </c>
      <c r="J85">
        <v>14</v>
      </c>
      <c r="K85">
        <v>8</v>
      </c>
      <c r="L85" t="s">
        <v>55</v>
      </c>
      <c r="M85" t="s">
        <v>56</v>
      </c>
      <c r="N85" t="s">
        <v>57</v>
      </c>
      <c r="O85">
        <v>4</v>
      </c>
      <c r="P85" t="s">
        <v>59</v>
      </c>
      <c r="Q85">
        <v>6.1</v>
      </c>
    </row>
    <row r="86" spans="1:17" x14ac:dyDescent="0.25">
      <c r="A86">
        <v>3085</v>
      </c>
      <c r="B86" t="s">
        <v>17</v>
      </c>
      <c r="C86">
        <v>0.23</v>
      </c>
      <c r="D86">
        <v>0.17</v>
      </c>
      <c r="E86">
        <v>0.05</v>
      </c>
      <c r="F86">
        <v>5.7000000000000002E-2</v>
      </c>
      <c r="G86">
        <v>2.5999999999999999E-2</v>
      </c>
      <c r="H86">
        <v>1.2999999999999999E-2</v>
      </c>
      <c r="I86">
        <v>1.6E-2</v>
      </c>
      <c r="J86">
        <v>5</v>
      </c>
      <c r="K86">
        <v>10</v>
      </c>
      <c r="L86" t="s">
        <v>23</v>
      </c>
      <c r="M86" t="s">
        <v>24</v>
      </c>
      <c r="N86" t="s">
        <v>25</v>
      </c>
      <c r="O86">
        <v>9</v>
      </c>
      <c r="P86" t="s">
        <v>58</v>
      </c>
      <c r="Q86">
        <v>1.9</v>
      </c>
    </row>
    <row r="87" spans="1:17" x14ac:dyDescent="0.25">
      <c r="A87">
        <v>1794</v>
      </c>
      <c r="B87" t="s">
        <v>31</v>
      </c>
      <c r="C87">
        <v>0.57499999999999996</v>
      </c>
      <c r="D87">
        <v>0.44</v>
      </c>
      <c r="E87">
        <v>0.185</v>
      </c>
      <c r="F87">
        <v>1.0249999999999999</v>
      </c>
      <c r="G87">
        <v>0.50749999999999995</v>
      </c>
      <c r="H87">
        <v>0.22450000000000001</v>
      </c>
      <c r="I87">
        <v>0.2485</v>
      </c>
      <c r="J87">
        <v>10</v>
      </c>
      <c r="K87">
        <v>2</v>
      </c>
      <c r="L87" t="s">
        <v>52</v>
      </c>
      <c r="M87" t="s">
        <v>53</v>
      </c>
      <c r="N87" t="s">
        <v>54</v>
      </c>
      <c r="O87">
        <v>9</v>
      </c>
      <c r="P87" t="s">
        <v>58</v>
      </c>
      <c r="Q87">
        <v>1.9</v>
      </c>
    </row>
    <row r="88" spans="1:17" x14ac:dyDescent="0.25">
      <c r="A88">
        <v>2957</v>
      </c>
      <c r="B88" t="s">
        <v>22</v>
      </c>
      <c r="C88">
        <v>0.65</v>
      </c>
      <c r="D88">
        <v>0.56499999999999995</v>
      </c>
      <c r="E88">
        <v>0.2</v>
      </c>
      <c r="F88">
        <v>1.6645000000000001</v>
      </c>
      <c r="G88">
        <v>0.753</v>
      </c>
      <c r="H88">
        <v>0.36699999999999999</v>
      </c>
      <c r="I88">
        <v>0.43</v>
      </c>
      <c r="J88">
        <v>12</v>
      </c>
      <c r="K88">
        <v>2</v>
      </c>
      <c r="L88" t="s">
        <v>52</v>
      </c>
      <c r="M88" t="s">
        <v>53</v>
      </c>
      <c r="N88" t="s">
        <v>54</v>
      </c>
      <c r="O88">
        <v>9</v>
      </c>
      <c r="P88" t="s">
        <v>58</v>
      </c>
      <c r="Q88">
        <v>1.9</v>
      </c>
    </row>
    <row r="89" spans="1:17" x14ac:dyDescent="0.25">
      <c r="A89">
        <v>2260</v>
      </c>
      <c r="B89" t="s">
        <v>22</v>
      </c>
      <c r="C89">
        <v>0.59</v>
      </c>
      <c r="D89">
        <v>0.46500000000000002</v>
      </c>
      <c r="E89">
        <v>0.16</v>
      </c>
      <c r="F89">
        <v>1.1005</v>
      </c>
      <c r="G89">
        <v>0.50600000000000001</v>
      </c>
      <c r="H89">
        <v>0.2525</v>
      </c>
      <c r="I89">
        <v>0.29499999999999998</v>
      </c>
      <c r="J89">
        <v>13</v>
      </c>
      <c r="K89">
        <v>15</v>
      </c>
      <c r="L89" t="s">
        <v>32</v>
      </c>
      <c r="M89" t="s">
        <v>33</v>
      </c>
      <c r="N89" t="s">
        <v>29</v>
      </c>
      <c r="O89">
        <v>5</v>
      </c>
      <c r="P89" t="s">
        <v>34</v>
      </c>
      <c r="Q89">
        <v>12.8</v>
      </c>
    </row>
    <row r="90" spans="1:17" x14ac:dyDescent="0.25">
      <c r="A90">
        <v>437</v>
      </c>
      <c r="B90" t="s">
        <v>17</v>
      </c>
      <c r="C90">
        <v>0.36</v>
      </c>
      <c r="D90">
        <v>0.27500000000000002</v>
      </c>
      <c r="E90">
        <v>9.5000000000000001E-2</v>
      </c>
      <c r="F90">
        <v>0.217</v>
      </c>
      <c r="G90">
        <v>8.4000000000000005E-2</v>
      </c>
      <c r="H90">
        <v>4.3499999999999997E-2</v>
      </c>
      <c r="I90">
        <v>0.09</v>
      </c>
      <c r="J90">
        <v>7</v>
      </c>
      <c r="K90">
        <v>15</v>
      </c>
      <c r="L90" t="s">
        <v>32</v>
      </c>
      <c r="M90" t="s">
        <v>33</v>
      </c>
      <c r="N90" t="s">
        <v>29</v>
      </c>
      <c r="O90">
        <v>2</v>
      </c>
      <c r="P90" t="s">
        <v>70</v>
      </c>
      <c r="Q90">
        <v>18</v>
      </c>
    </row>
    <row r="91" spans="1:17" x14ac:dyDescent="0.25">
      <c r="A91">
        <v>1578</v>
      </c>
      <c r="B91" t="s">
        <v>17</v>
      </c>
      <c r="C91">
        <v>0.49</v>
      </c>
      <c r="D91">
        <v>0.4</v>
      </c>
      <c r="E91">
        <v>0.13500000000000001</v>
      </c>
      <c r="F91">
        <v>0.624</v>
      </c>
      <c r="G91">
        <v>0.30349999999999999</v>
      </c>
      <c r="H91">
        <v>0.1285</v>
      </c>
      <c r="I91">
        <v>0.16900000000000001</v>
      </c>
      <c r="J91">
        <v>8</v>
      </c>
      <c r="K91">
        <v>7</v>
      </c>
      <c r="L91" t="s">
        <v>43</v>
      </c>
      <c r="M91" t="s">
        <v>44</v>
      </c>
      <c r="N91" t="s">
        <v>45</v>
      </c>
      <c r="O91">
        <v>5</v>
      </c>
      <c r="P91" t="s">
        <v>34</v>
      </c>
      <c r="Q91">
        <v>12.8</v>
      </c>
    </row>
    <row r="92" spans="1:17" x14ac:dyDescent="0.25">
      <c r="A92">
        <v>678</v>
      </c>
      <c r="B92" t="s">
        <v>22</v>
      </c>
      <c r="C92">
        <v>0.5</v>
      </c>
      <c r="D92">
        <v>0.375</v>
      </c>
      <c r="E92">
        <v>0.115</v>
      </c>
      <c r="F92">
        <v>0.59450000000000003</v>
      </c>
      <c r="G92">
        <v>0.185</v>
      </c>
      <c r="H92">
        <v>0.14799999999999999</v>
      </c>
      <c r="I92">
        <v>0.19</v>
      </c>
      <c r="J92">
        <v>11</v>
      </c>
      <c r="K92">
        <v>3</v>
      </c>
      <c r="L92" t="s">
        <v>46</v>
      </c>
      <c r="M92" t="s">
        <v>47</v>
      </c>
      <c r="N92" t="s">
        <v>48</v>
      </c>
      <c r="O92">
        <v>7</v>
      </c>
      <c r="P92" t="s">
        <v>26</v>
      </c>
      <c r="Q92">
        <v>2.5</v>
      </c>
    </row>
    <row r="93" spans="1:17" x14ac:dyDescent="0.25">
      <c r="A93">
        <v>4113</v>
      </c>
      <c r="B93" t="s">
        <v>22</v>
      </c>
      <c r="C93">
        <v>0.56000000000000005</v>
      </c>
      <c r="D93">
        <v>0.42</v>
      </c>
      <c r="E93">
        <v>0.18</v>
      </c>
      <c r="F93">
        <v>1.6645000000000001</v>
      </c>
      <c r="G93">
        <v>0.77549999999999997</v>
      </c>
      <c r="H93">
        <v>0.35</v>
      </c>
      <c r="I93">
        <v>0.45250000000000001</v>
      </c>
      <c r="J93">
        <v>9</v>
      </c>
      <c r="K93">
        <v>6</v>
      </c>
      <c r="L93" t="s">
        <v>40</v>
      </c>
      <c r="M93" t="s">
        <v>41</v>
      </c>
      <c r="N93" t="s">
        <v>42</v>
      </c>
      <c r="O93">
        <v>10</v>
      </c>
      <c r="P93" t="s">
        <v>35</v>
      </c>
      <c r="Q93">
        <v>24.1</v>
      </c>
    </row>
    <row r="94" spans="1:17" x14ac:dyDescent="0.25">
      <c r="A94">
        <v>3289</v>
      </c>
      <c r="B94" t="s">
        <v>22</v>
      </c>
      <c r="C94">
        <v>0.60499999999999998</v>
      </c>
      <c r="D94">
        <v>0.47499999999999998</v>
      </c>
      <c r="E94">
        <v>0.14499999999999999</v>
      </c>
      <c r="F94">
        <v>1.0185</v>
      </c>
      <c r="G94">
        <v>0.46949999999999997</v>
      </c>
      <c r="H94">
        <v>0.22500000000000001</v>
      </c>
      <c r="I94">
        <v>0.27</v>
      </c>
      <c r="J94">
        <v>15</v>
      </c>
      <c r="K94">
        <v>10</v>
      </c>
      <c r="L94" t="s">
        <v>23</v>
      </c>
      <c r="M94" t="s">
        <v>24</v>
      </c>
      <c r="N94" t="s">
        <v>25</v>
      </c>
      <c r="O94">
        <v>7</v>
      </c>
      <c r="P94" t="s">
        <v>26</v>
      </c>
      <c r="Q94">
        <v>2.5</v>
      </c>
    </row>
    <row r="95" spans="1:17" x14ac:dyDescent="0.25">
      <c r="A95">
        <v>408</v>
      </c>
      <c r="B95" t="s">
        <v>31</v>
      </c>
      <c r="C95">
        <v>0.59</v>
      </c>
      <c r="D95">
        <v>0.48499999999999999</v>
      </c>
      <c r="E95">
        <v>0.12</v>
      </c>
      <c r="F95">
        <v>0.91100000000000003</v>
      </c>
      <c r="G95">
        <v>0.39</v>
      </c>
      <c r="H95">
        <v>0.182</v>
      </c>
      <c r="I95">
        <v>0.28999999999999998</v>
      </c>
      <c r="J95">
        <v>16</v>
      </c>
      <c r="K95">
        <v>5</v>
      </c>
      <c r="L95" t="s">
        <v>49</v>
      </c>
      <c r="M95" t="s">
        <v>50</v>
      </c>
      <c r="N95" t="s">
        <v>51</v>
      </c>
      <c r="O95">
        <v>5</v>
      </c>
      <c r="P95" t="s">
        <v>34</v>
      </c>
      <c r="Q95">
        <v>12.8</v>
      </c>
    </row>
    <row r="96" spans="1:17" x14ac:dyDescent="0.25">
      <c r="A96">
        <v>3122</v>
      </c>
      <c r="B96" t="s">
        <v>22</v>
      </c>
      <c r="C96">
        <v>0.55000000000000004</v>
      </c>
      <c r="D96">
        <v>0.42499999999999999</v>
      </c>
      <c r="E96">
        <v>0.14000000000000001</v>
      </c>
      <c r="F96">
        <v>0.95199999999999996</v>
      </c>
      <c r="G96">
        <v>0.48949999999999999</v>
      </c>
      <c r="H96">
        <v>0.19450000000000001</v>
      </c>
      <c r="I96">
        <v>0.2185</v>
      </c>
      <c r="J96">
        <v>7</v>
      </c>
      <c r="K96">
        <v>11</v>
      </c>
      <c r="L96" t="s">
        <v>37</v>
      </c>
      <c r="M96" t="s">
        <v>38</v>
      </c>
      <c r="N96" t="s">
        <v>29</v>
      </c>
      <c r="O96">
        <v>5</v>
      </c>
      <c r="P96" t="s">
        <v>34</v>
      </c>
      <c r="Q96">
        <v>12.8</v>
      </c>
    </row>
    <row r="97" spans="1:17" x14ac:dyDescent="0.25">
      <c r="A97">
        <v>3208</v>
      </c>
      <c r="B97" t="s">
        <v>17</v>
      </c>
      <c r="C97">
        <v>0.48</v>
      </c>
      <c r="D97">
        <v>0.38</v>
      </c>
      <c r="E97">
        <v>0.125</v>
      </c>
      <c r="F97">
        <v>0.52300000000000002</v>
      </c>
      <c r="G97">
        <v>0.21049999999999999</v>
      </c>
      <c r="H97">
        <v>0.1045</v>
      </c>
      <c r="I97">
        <v>0.17499999999999999</v>
      </c>
      <c r="J97">
        <v>15</v>
      </c>
      <c r="K97">
        <v>8</v>
      </c>
      <c r="L97" t="s">
        <v>55</v>
      </c>
      <c r="M97" t="s">
        <v>56</v>
      </c>
      <c r="N97" t="s">
        <v>57</v>
      </c>
      <c r="O97">
        <v>7</v>
      </c>
      <c r="P97" t="s">
        <v>26</v>
      </c>
      <c r="Q97">
        <v>2.5</v>
      </c>
    </row>
    <row r="98" spans="1:17" x14ac:dyDescent="0.25">
      <c r="A98">
        <v>2716</v>
      </c>
      <c r="B98" t="s">
        <v>17</v>
      </c>
      <c r="C98">
        <v>0.33500000000000002</v>
      </c>
      <c r="D98">
        <v>0.25</v>
      </c>
      <c r="E98">
        <v>0.08</v>
      </c>
      <c r="F98">
        <v>0.16700000000000001</v>
      </c>
      <c r="G98">
        <v>6.7500000000000004E-2</v>
      </c>
      <c r="H98">
        <v>3.2500000000000001E-2</v>
      </c>
      <c r="I98">
        <v>5.7500000000000002E-2</v>
      </c>
      <c r="J98">
        <v>6</v>
      </c>
      <c r="K98">
        <v>3</v>
      </c>
      <c r="L98" t="s">
        <v>46</v>
      </c>
      <c r="M98" t="s">
        <v>47</v>
      </c>
      <c r="N98" t="s">
        <v>48</v>
      </c>
      <c r="O98">
        <v>4</v>
      </c>
      <c r="P98" t="s">
        <v>59</v>
      </c>
      <c r="Q98">
        <v>6.1</v>
      </c>
    </row>
    <row r="99" spans="1:17" x14ac:dyDescent="0.25">
      <c r="A99">
        <v>941</v>
      </c>
      <c r="B99" t="s">
        <v>17</v>
      </c>
      <c r="C99">
        <v>0.46</v>
      </c>
      <c r="D99">
        <v>0.34499999999999997</v>
      </c>
      <c r="E99">
        <v>0.105</v>
      </c>
      <c r="F99">
        <v>0.44900000000000001</v>
      </c>
      <c r="G99">
        <v>0.19600000000000001</v>
      </c>
      <c r="H99">
        <v>9.4500000000000001E-2</v>
      </c>
      <c r="I99">
        <v>0.1265</v>
      </c>
      <c r="J99">
        <v>7</v>
      </c>
      <c r="K99">
        <v>8</v>
      </c>
      <c r="L99" t="s">
        <v>55</v>
      </c>
      <c r="M99" t="s">
        <v>56</v>
      </c>
      <c r="N99" t="s">
        <v>57</v>
      </c>
      <c r="O99">
        <v>1</v>
      </c>
      <c r="P99" t="s">
        <v>21</v>
      </c>
      <c r="Q99">
        <v>22.1</v>
      </c>
    </row>
    <row r="100" spans="1:17" x14ac:dyDescent="0.25">
      <c r="A100">
        <v>2252</v>
      </c>
      <c r="B100" t="s">
        <v>31</v>
      </c>
      <c r="C100">
        <v>0.6</v>
      </c>
      <c r="D100">
        <v>0.48499999999999999</v>
      </c>
      <c r="E100">
        <v>0.17499999999999999</v>
      </c>
      <c r="F100">
        <v>1.2675000000000001</v>
      </c>
      <c r="G100">
        <v>0.4995</v>
      </c>
      <c r="H100">
        <v>0.28149999999999997</v>
      </c>
      <c r="I100">
        <v>0.38</v>
      </c>
      <c r="J100">
        <v>13</v>
      </c>
      <c r="K100">
        <v>4</v>
      </c>
      <c r="L100" t="s">
        <v>18</v>
      </c>
      <c r="M100" t="s">
        <v>19</v>
      </c>
      <c r="N100" t="s">
        <v>20</v>
      </c>
      <c r="O100">
        <v>3</v>
      </c>
      <c r="P100" t="s">
        <v>39</v>
      </c>
      <c r="Q100">
        <v>3.6</v>
      </c>
    </row>
    <row r="101" spans="1:17" x14ac:dyDescent="0.25">
      <c r="A101">
        <v>1952</v>
      </c>
      <c r="B101" t="s">
        <v>22</v>
      </c>
      <c r="C101">
        <v>0.64</v>
      </c>
      <c r="D101">
        <v>0.51500000000000001</v>
      </c>
      <c r="E101">
        <v>0.16500000000000001</v>
      </c>
      <c r="F101">
        <v>1.3115000000000001</v>
      </c>
      <c r="G101">
        <v>0.4945</v>
      </c>
      <c r="H101">
        <v>0.2555</v>
      </c>
      <c r="I101">
        <v>0.41</v>
      </c>
      <c r="J101">
        <v>10</v>
      </c>
      <c r="K101">
        <v>12</v>
      </c>
      <c r="L101" t="s">
        <v>63</v>
      </c>
      <c r="M101" t="s">
        <v>64</v>
      </c>
      <c r="N101" t="s">
        <v>29</v>
      </c>
      <c r="O101">
        <v>6</v>
      </c>
      <c r="P101" t="s">
        <v>36</v>
      </c>
      <c r="Q101">
        <v>14.1</v>
      </c>
    </row>
    <row r="102" spans="1:17" x14ac:dyDescent="0.25">
      <c r="A102">
        <v>3409</v>
      </c>
      <c r="B102" t="s">
        <v>17</v>
      </c>
      <c r="C102">
        <v>0.39</v>
      </c>
      <c r="D102">
        <v>0.315</v>
      </c>
      <c r="E102">
        <v>0.09</v>
      </c>
      <c r="F102">
        <v>0.3095</v>
      </c>
      <c r="G102">
        <v>0.14699999999999999</v>
      </c>
      <c r="H102">
        <v>0.05</v>
      </c>
      <c r="I102">
        <v>0.09</v>
      </c>
      <c r="J102">
        <v>7</v>
      </c>
      <c r="K102">
        <v>9</v>
      </c>
      <c r="L102" t="s">
        <v>67</v>
      </c>
      <c r="M102" t="s">
        <v>68</v>
      </c>
      <c r="N102" t="s">
        <v>69</v>
      </c>
      <c r="O102">
        <v>9</v>
      </c>
      <c r="P102" t="s">
        <v>58</v>
      </c>
      <c r="Q102">
        <v>1.9</v>
      </c>
    </row>
    <row r="103" spans="1:17" x14ac:dyDescent="0.25">
      <c r="A103">
        <v>1784</v>
      </c>
      <c r="B103" t="s">
        <v>31</v>
      </c>
      <c r="C103">
        <v>0.52500000000000002</v>
      </c>
      <c r="D103">
        <v>0.38</v>
      </c>
      <c r="E103">
        <v>0.125</v>
      </c>
      <c r="F103">
        <v>0.65</v>
      </c>
      <c r="G103">
        <v>0.30299999999999999</v>
      </c>
      <c r="H103">
        <v>0.155</v>
      </c>
      <c r="I103">
        <v>0.159</v>
      </c>
      <c r="J103">
        <v>7</v>
      </c>
      <c r="K103">
        <v>12</v>
      </c>
      <c r="L103" t="s">
        <v>63</v>
      </c>
      <c r="M103" t="s">
        <v>64</v>
      </c>
      <c r="N103" t="s">
        <v>29</v>
      </c>
      <c r="O103">
        <v>3</v>
      </c>
      <c r="P103" t="s">
        <v>39</v>
      </c>
      <c r="Q103">
        <v>3.6</v>
      </c>
    </row>
    <row r="104" spans="1:17" x14ac:dyDescent="0.25">
      <c r="A104">
        <v>1100</v>
      </c>
      <c r="B104" t="s">
        <v>17</v>
      </c>
      <c r="C104">
        <v>0.5</v>
      </c>
      <c r="D104">
        <v>0.375</v>
      </c>
      <c r="E104">
        <v>0.14000000000000001</v>
      </c>
      <c r="F104">
        <v>0.54949999999999999</v>
      </c>
      <c r="G104">
        <v>0.248</v>
      </c>
      <c r="H104">
        <v>0.112</v>
      </c>
      <c r="I104">
        <v>0.1585</v>
      </c>
      <c r="J104">
        <v>7</v>
      </c>
      <c r="K104">
        <v>1</v>
      </c>
      <c r="L104" t="s">
        <v>65</v>
      </c>
      <c r="M104" t="s">
        <v>66</v>
      </c>
      <c r="N104" t="s">
        <v>29</v>
      </c>
      <c r="O104">
        <v>10</v>
      </c>
      <c r="P104" t="s">
        <v>35</v>
      </c>
      <c r="Q104">
        <v>24.1</v>
      </c>
    </row>
    <row r="105" spans="1:17" x14ac:dyDescent="0.25">
      <c r="A105">
        <v>910</v>
      </c>
      <c r="B105" t="s">
        <v>17</v>
      </c>
      <c r="C105">
        <v>0.33500000000000002</v>
      </c>
      <c r="D105">
        <v>0.25</v>
      </c>
      <c r="E105">
        <v>7.4999999999999997E-2</v>
      </c>
      <c r="F105">
        <v>0.186</v>
      </c>
      <c r="G105">
        <v>9.4500000000000001E-2</v>
      </c>
      <c r="H105">
        <v>3.7999999999999999E-2</v>
      </c>
      <c r="I105">
        <v>4.4499999999999998E-2</v>
      </c>
      <c r="J105">
        <v>7</v>
      </c>
      <c r="K105">
        <v>7</v>
      </c>
      <c r="L105" t="s">
        <v>43</v>
      </c>
      <c r="M105" t="s">
        <v>44</v>
      </c>
      <c r="N105" t="s">
        <v>45</v>
      </c>
      <c r="O105">
        <v>9</v>
      </c>
      <c r="P105" t="s">
        <v>58</v>
      </c>
      <c r="Q105">
        <v>1.9</v>
      </c>
    </row>
    <row r="106" spans="1:17" x14ac:dyDescent="0.25">
      <c r="A106">
        <v>991</v>
      </c>
      <c r="B106" t="s">
        <v>22</v>
      </c>
      <c r="C106">
        <v>0.57499999999999996</v>
      </c>
      <c r="D106">
        <v>0.46</v>
      </c>
      <c r="E106">
        <v>0.16</v>
      </c>
      <c r="F106">
        <v>1.103</v>
      </c>
      <c r="G106">
        <v>0.53800000000000003</v>
      </c>
      <c r="H106">
        <v>0.221</v>
      </c>
      <c r="I106">
        <v>0.249</v>
      </c>
      <c r="J106">
        <v>9</v>
      </c>
      <c r="K106">
        <v>7</v>
      </c>
      <c r="L106" t="s">
        <v>43</v>
      </c>
      <c r="M106" t="s">
        <v>44</v>
      </c>
      <c r="N106" t="s">
        <v>45</v>
      </c>
      <c r="O106">
        <v>9</v>
      </c>
      <c r="P106" t="s">
        <v>58</v>
      </c>
      <c r="Q106">
        <v>1.9</v>
      </c>
    </row>
    <row r="107" spans="1:17" x14ac:dyDescent="0.25">
      <c r="A107">
        <v>3402</v>
      </c>
      <c r="B107" t="s">
        <v>31</v>
      </c>
      <c r="C107">
        <v>0.48</v>
      </c>
      <c r="D107">
        <v>0.39500000000000002</v>
      </c>
      <c r="E107">
        <v>0.15</v>
      </c>
      <c r="F107">
        <v>0.68149999999999999</v>
      </c>
      <c r="G107">
        <v>0.2145</v>
      </c>
      <c r="H107">
        <v>0.14050000000000001</v>
      </c>
      <c r="I107">
        <v>0.2495</v>
      </c>
      <c r="J107">
        <v>18</v>
      </c>
      <c r="K107">
        <v>9</v>
      </c>
      <c r="L107" t="s">
        <v>67</v>
      </c>
      <c r="M107" t="s">
        <v>68</v>
      </c>
      <c r="N107" t="s">
        <v>69</v>
      </c>
      <c r="O107">
        <v>6</v>
      </c>
      <c r="P107" t="s">
        <v>36</v>
      </c>
      <c r="Q107">
        <v>14.1</v>
      </c>
    </row>
    <row r="108" spans="1:17" x14ac:dyDescent="0.25">
      <c r="A108">
        <v>1103</v>
      </c>
      <c r="B108" t="s">
        <v>31</v>
      </c>
      <c r="C108">
        <v>0.5</v>
      </c>
      <c r="D108">
        <v>0.39</v>
      </c>
      <c r="E108">
        <v>0.125</v>
      </c>
      <c r="F108">
        <v>0.52149999999999996</v>
      </c>
      <c r="G108">
        <v>0.2485</v>
      </c>
      <c r="H108">
        <v>0.11700000000000001</v>
      </c>
      <c r="I108">
        <v>0.13100000000000001</v>
      </c>
      <c r="J108">
        <v>6</v>
      </c>
      <c r="K108">
        <v>8</v>
      </c>
      <c r="L108" t="s">
        <v>55</v>
      </c>
      <c r="M108" t="s">
        <v>56</v>
      </c>
      <c r="N108" t="s">
        <v>57</v>
      </c>
      <c r="O108">
        <v>7</v>
      </c>
      <c r="P108" t="s">
        <v>26</v>
      </c>
      <c r="Q108">
        <v>2.5</v>
      </c>
    </row>
    <row r="109" spans="1:17" x14ac:dyDescent="0.25">
      <c r="A109">
        <v>2623</v>
      </c>
      <c r="B109" t="s">
        <v>22</v>
      </c>
      <c r="C109">
        <v>0.7</v>
      </c>
      <c r="D109">
        <v>0.57499999999999996</v>
      </c>
      <c r="E109">
        <v>0.20499999999999999</v>
      </c>
      <c r="F109">
        <v>1.7975000000000001</v>
      </c>
      <c r="G109">
        <v>0.72950000000000004</v>
      </c>
      <c r="H109">
        <v>0.39350000000000002</v>
      </c>
      <c r="I109">
        <v>0.51649999999999996</v>
      </c>
      <c r="J109">
        <v>13</v>
      </c>
      <c r="K109">
        <v>3</v>
      </c>
      <c r="L109" t="s">
        <v>46</v>
      </c>
      <c r="M109" t="s">
        <v>47</v>
      </c>
      <c r="N109" t="s">
        <v>48</v>
      </c>
      <c r="O109">
        <v>8</v>
      </c>
      <c r="P109" t="s">
        <v>30</v>
      </c>
      <c r="Q109">
        <v>12.3</v>
      </c>
    </row>
    <row r="110" spans="1:17" x14ac:dyDescent="0.25">
      <c r="A110">
        <v>2865</v>
      </c>
      <c r="B110" t="s">
        <v>17</v>
      </c>
      <c r="C110">
        <v>0.31</v>
      </c>
      <c r="D110">
        <v>0.23</v>
      </c>
      <c r="E110">
        <v>7.0000000000000007E-2</v>
      </c>
      <c r="F110">
        <v>0.1245</v>
      </c>
      <c r="G110">
        <v>5.0500000000000003E-2</v>
      </c>
      <c r="H110">
        <v>2.6499999999999999E-2</v>
      </c>
      <c r="I110">
        <v>3.7999999999999999E-2</v>
      </c>
      <c r="J110">
        <v>6</v>
      </c>
      <c r="K110">
        <v>15</v>
      </c>
      <c r="L110" t="s">
        <v>32</v>
      </c>
      <c r="M110" t="s">
        <v>33</v>
      </c>
      <c r="N110" t="s">
        <v>29</v>
      </c>
      <c r="O110">
        <v>7</v>
      </c>
      <c r="P110" t="s">
        <v>26</v>
      </c>
      <c r="Q110">
        <v>2.5</v>
      </c>
    </row>
    <row r="111" spans="1:17" x14ac:dyDescent="0.25">
      <c r="A111">
        <v>1222</v>
      </c>
      <c r="B111" t="s">
        <v>17</v>
      </c>
      <c r="C111">
        <v>0.33</v>
      </c>
      <c r="D111">
        <v>0.20499999999999999</v>
      </c>
      <c r="E111">
        <v>9.5000000000000001E-2</v>
      </c>
      <c r="F111">
        <v>0.1595</v>
      </c>
      <c r="G111">
        <v>7.6999999999999999E-2</v>
      </c>
      <c r="H111">
        <v>3.2000000000000001E-2</v>
      </c>
      <c r="I111">
        <v>4.3499999999999997E-2</v>
      </c>
      <c r="J111">
        <v>5</v>
      </c>
      <c r="K111">
        <v>8</v>
      </c>
      <c r="L111" t="s">
        <v>55</v>
      </c>
      <c r="M111" t="s">
        <v>56</v>
      </c>
      <c r="N111" t="s">
        <v>57</v>
      </c>
      <c r="O111">
        <v>9</v>
      </c>
      <c r="P111" t="s">
        <v>58</v>
      </c>
      <c r="Q111">
        <v>1.9</v>
      </c>
    </row>
    <row r="112" spans="1:17" x14ac:dyDescent="0.25">
      <c r="A112">
        <v>3108</v>
      </c>
      <c r="B112" t="s">
        <v>17</v>
      </c>
      <c r="C112">
        <v>0.37</v>
      </c>
      <c r="D112">
        <v>0.27500000000000002</v>
      </c>
      <c r="E112">
        <v>0.1</v>
      </c>
      <c r="F112">
        <v>0.28149999999999997</v>
      </c>
      <c r="G112">
        <v>0.15049999999999999</v>
      </c>
      <c r="H112">
        <v>5.0500000000000003E-2</v>
      </c>
      <c r="I112">
        <v>6.8000000000000005E-2</v>
      </c>
      <c r="J112">
        <v>5</v>
      </c>
      <c r="K112">
        <v>6</v>
      </c>
      <c r="L112" t="s">
        <v>40</v>
      </c>
      <c r="M112" t="s">
        <v>41</v>
      </c>
      <c r="N112" t="s">
        <v>42</v>
      </c>
      <c r="O112">
        <v>5</v>
      </c>
      <c r="P112" t="s">
        <v>34</v>
      </c>
      <c r="Q112">
        <v>12.8</v>
      </c>
    </row>
    <row r="113" spans="1:17" x14ac:dyDescent="0.25">
      <c r="A113">
        <v>600</v>
      </c>
      <c r="B113" t="s">
        <v>22</v>
      </c>
      <c r="C113">
        <v>0.56000000000000005</v>
      </c>
      <c r="D113">
        <v>0.44500000000000001</v>
      </c>
      <c r="E113">
        <v>0.19500000000000001</v>
      </c>
      <c r="F113">
        <v>0.98099999999999998</v>
      </c>
      <c r="G113">
        <v>0.30499999999999999</v>
      </c>
      <c r="H113">
        <v>0.22450000000000001</v>
      </c>
      <c r="I113">
        <v>0.33500000000000002</v>
      </c>
      <c r="J113">
        <v>16</v>
      </c>
      <c r="K113">
        <v>4</v>
      </c>
      <c r="L113" t="s">
        <v>18</v>
      </c>
      <c r="M113" t="s">
        <v>19</v>
      </c>
      <c r="N113" t="s">
        <v>20</v>
      </c>
      <c r="O113">
        <v>5</v>
      </c>
      <c r="P113" t="s">
        <v>34</v>
      </c>
      <c r="Q113">
        <v>12.8</v>
      </c>
    </row>
    <row r="114" spans="1:17" x14ac:dyDescent="0.25">
      <c r="A114">
        <v>298</v>
      </c>
      <c r="B114" t="s">
        <v>17</v>
      </c>
      <c r="C114">
        <v>0.28000000000000003</v>
      </c>
      <c r="D114">
        <v>0.21</v>
      </c>
      <c r="E114">
        <v>8.5000000000000006E-2</v>
      </c>
      <c r="F114">
        <v>0.1065</v>
      </c>
      <c r="G114">
        <v>3.9E-2</v>
      </c>
      <c r="H114">
        <v>2.9499999999999998E-2</v>
      </c>
      <c r="I114">
        <v>0.03</v>
      </c>
      <c r="J114">
        <v>4</v>
      </c>
      <c r="K114">
        <v>2</v>
      </c>
      <c r="L114" t="s">
        <v>52</v>
      </c>
      <c r="M114" t="s">
        <v>53</v>
      </c>
      <c r="N114" t="s">
        <v>54</v>
      </c>
      <c r="O114">
        <v>4</v>
      </c>
      <c r="P114" t="s">
        <v>59</v>
      </c>
      <c r="Q114">
        <v>6.1</v>
      </c>
    </row>
    <row r="115" spans="1:17" x14ac:dyDescent="0.25">
      <c r="A115">
        <v>3587</v>
      </c>
      <c r="B115" t="s">
        <v>17</v>
      </c>
      <c r="C115">
        <v>0.63</v>
      </c>
      <c r="D115">
        <v>0.46500000000000002</v>
      </c>
      <c r="E115">
        <v>0.15</v>
      </c>
      <c r="F115">
        <v>1.0315000000000001</v>
      </c>
      <c r="G115">
        <v>0.42649999999999999</v>
      </c>
      <c r="H115">
        <v>0.24</v>
      </c>
      <c r="I115">
        <v>0.32500000000000001</v>
      </c>
      <c r="J115">
        <v>11</v>
      </c>
      <c r="K115">
        <v>6</v>
      </c>
      <c r="L115" t="s">
        <v>40</v>
      </c>
      <c r="M115" t="s">
        <v>41</v>
      </c>
      <c r="N115" t="s">
        <v>42</v>
      </c>
      <c r="O115">
        <v>6</v>
      </c>
      <c r="P115" t="s">
        <v>36</v>
      </c>
      <c r="Q115">
        <v>14.1</v>
      </c>
    </row>
    <row r="116" spans="1:17" x14ac:dyDescent="0.25">
      <c r="A116">
        <v>1747</v>
      </c>
      <c r="B116" t="s">
        <v>31</v>
      </c>
      <c r="C116">
        <v>0.7</v>
      </c>
      <c r="D116">
        <v>0.56499999999999995</v>
      </c>
      <c r="E116">
        <v>0.17499999999999999</v>
      </c>
      <c r="F116">
        <v>1.8565</v>
      </c>
      <c r="G116">
        <v>0.84450000000000003</v>
      </c>
      <c r="H116">
        <v>0.39350000000000002</v>
      </c>
      <c r="I116">
        <v>0.54</v>
      </c>
      <c r="J116">
        <v>10</v>
      </c>
      <c r="K116">
        <v>6</v>
      </c>
      <c r="L116" t="s">
        <v>40</v>
      </c>
      <c r="M116" t="s">
        <v>41</v>
      </c>
      <c r="N116" t="s">
        <v>42</v>
      </c>
      <c r="O116">
        <v>9</v>
      </c>
      <c r="P116" t="s">
        <v>58</v>
      </c>
      <c r="Q116">
        <v>1.9</v>
      </c>
    </row>
    <row r="117" spans="1:17" x14ac:dyDescent="0.25">
      <c r="A117">
        <v>660</v>
      </c>
      <c r="B117" t="s">
        <v>22</v>
      </c>
      <c r="C117">
        <v>0.58499999999999996</v>
      </c>
      <c r="D117">
        <v>0.47499999999999998</v>
      </c>
      <c r="E117">
        <v>0.185</v>
      </c>
      <c r="F117">
        <v>0.95850000000000002</v>
      </c>
      <c r="G117">
        <v>0.41449999999999998</v>
      </c>
      <c r="H117">
        <v>0.1615</v>
      </c>
      <c r="I117">
        <v>0.33</v>
      </c>
      <c r="J117">
        <v>11</v>
      </c>
      <c r="K117">
        <v>2</v>
      </c>
      <c r="L117" t="s">
        <v>52</v>
      </c>
      <c r="M117" t="s">
        <v>53</v>
      </c>
      <c r="N117" t="s">
        <v>54</v>
      </c>
      <c r="O117">
        <v>8</v>
      </c>
      <c r="P117" t="s">
        <v>30</v>
      </c>
      <c r="Q117">
        <v>12.3</v>
      </c>
    </row>
    <row r="118" spans="1:17" x14ac:dyDescent="0.25">
      <c r="A118">
        <v>161</v>
      </c>
      <c r="B118" t="s">
        <v>31</v>
      </c>
      <c r="C118">
        <v>0.60499999999999998</v>
      </c>
      <c r="D118">
        <v>0.46500000000000002</v>
      </c>
      <c r="E118">
        <v>0.16500000000000001</v>
      </c>
      <c r="F118">
        <v>1.056</v>
      </c>
      <c r="G118">
        <v>0.42149999999999999</v>
      </c>
      <c r="H118">
        <v>0.2475</v>
      </c>
      <c r="I118">
        <v>0.34</v>
      </c>
      <c r="J118">
        <v>13</v>
      </c>
      <c r="K118">
        <v>14</v>
      </c>
      <c r="L118" t="s">
        <v>60</v>
      </c>
      <c r="M118" t="s">
        <v>61</v>
      </c>
      <c r="N118" t="s">
        <v>62</v>
      </c>
      <c r="O118">
        <v>4</v>
      </c>
      <c r="P118" t="s">
        <v>59</v>
      </c>
      <c r="Q118">
        <v>6.1</v>
      </c>
    </row>
    <row r="119" spans="1:17" x14ac:dyDescent="0.25">
      <c r="A119">
        <v>312</v>
      </c>
      <c r="B119" t="s">
        <v>31</v>
      </c>
      <c r="C119">
        <v>0.56000000000000005</v>
      </c>
      <c r="D119">
        <v>0.44</v>
      </c>
      <c r="E119">
        <v>0.14000000000000001</v>
      </c>
      <c r="F119">
        <v>0.97099999999999997</v>
      </c>
      <c r="G119">
        <v>0.443</v>
      </c>
      <c r="H119">
        <v>0.20449999999999999</v>
      </c>
      <c r="I119">
        <v>0.26500000000000001</v>
      </c>
      <c r="J119">
        <v>14</v>
      </c>
      <c r="K119">
        <v>3</v>
      </c>
      <c r="L119" t="s">
        <v>46</v>
      </c>
      <c r="M119" t="s">
        <v>47</v>
      </c>
      <c r="N119" t="s">
        <v>48</v>
      </c>
      <c r="O119">
        <v>8</v>
      </c>
      <c r="P119" t="s">
        <v>30</v>
      </c>
      <c r="Q119">
        <v>12.3</v>
      </c>
    </row>
    <row r="120" spans="1:17" x14ac:dyDescent="0.25">
      <c r="A120">
        <v>3167</v>
      </c>
      <c r="B120" t="s">
        <v>22</v>
      </c>
      <c r="C120">
        <v>0.64</v>
      </c>
      <c r="D120">
        <v>0.54</v>
      </c>
      <c r="E120">
        <v>0.17499999999999999</v>
      </c>
      <c r="F120">
        <v>1.571</v>
      </c>
      <c r="G120">
        <v>0.627</v>
      </c>
      <c r="H120">
        <v>0.27100000000000002</v>
      </c>
      <c r="I120">
        <v>0.47499999999999998</v>
      </c>
      <c r="J120">
        <v>18</v>
      </c>
      <c r="K120">
        <v>7</v>
      </c>
      <c r="L120" t="s">
        <v>43</v>
      </c>
      <c r="M120" t="s">
        <v>44</v>
      </c>
      <c r="N120" t="s">
        <v>45</v>
      </c>
      <c r="O120">
        <v>5</v>
      </c>
      <c r="P120" t="s">
        <v>34</v>
      </c>
      <c r="Q120">
        <v>12.8</v>
      </c>
    </row>
    <row r="121" spans="1:17" x14ac:dyDescent="0.25">
      <c r="A121">
        <v>3378</v>
      </c>
      <c r="B121" t="s">
        <v>17</v>
      </c>
      <c r="C121">
        <v>0.255</v>
      </c>
      <c r="D121">
        <v>0.19</v>
      </c>
      <c r="E121">
        <v>7.0000000000000007E-2</v>
      </c>
      <c r="F121">
        <v>8.1500000000000003E-2</v>
      </c>
      <c r="G121">
        <v>2.8000000000000001E-2</v>
      </c>
      <c r="H121">
        <v>1.6E-2</v>
      </c>
      <c r="I121">
        <v>3.1E-2</v>
      </c>
      <c r="J121">
        <v>5</v>
      </c>
      <c r="K121">
        <v>4</v>
      </c>
      <c r="L121" t="s">
        <v>18</v>
      </c>
      <c r="M121" t="s">
        <v>19</v>
      </c>
      <c r="N121" t="s">
        <v>20</v>
      </c>
      <c r="O121">
        <v>8</v>
      </c>
      <c r="P121" t="s">
        <v>30</v>
      </c>
      <c r="Q121">
        <v>12.3</v>
      </c>
    </row>
    <row r="122" spans="1:17" x14ac:dyDescent="0.25">
      <c r="A122">
        <v>425</v>
      </c>
      <c r="B122" t="s">
        <v>17</v>
      </c>
      <c r="C122">
        <v>0.26</v>
      </c>
      <c r="D122">
        <v>0.2</v>
      </c>
      <c r="E122">
        <v>7.0000000000000007E-2</v>
      </c>
      <c r="F122">
        <v>9.1999999999999998E-2</v>
      </c>
      <c r="G122">
        <v>3.6999999999999998E-2</v>
      </c>
      <c r="H122">
        <v>0.02</v>
      </c>
      <c r="I122">
        <v>0.03</v>
      </c>
      <c r="J122">
        <v>6</v>
      </c>
      <c r="K122">
        <v>9</v>
      </c>
      <c r="L122" t="s">
        <v>67</v>
      </c>
      <c r="M122" t="s">
        <v>68</v>
      </c>
      <c r="N122" t="s">
        <v>69</v>
      </c>
      <c r="O122">
        <v>6</v>
      </c>
      <c r="P122" t="s">
        <v>36</v>
      </c>
      <c r="Q122">
        <v>14.1</v>
      </c>
    </row>
    <row r="123" spans="1:17" x14ac:dyDescent="0.25">
      <c r="A123">
        <v>1889</v>
      </c>
      <c r="B123" t="s">
        <v>22</v>
      </c>
      <c r="C123">
        <v>0.56499999999999995</v>
      </c>
      <c r="D123">
        <v>0.44500000000000001</v>
      </c>
      <c r="E123">
        <v>0.125</v>
      </c>
      <c r="F123">
        <v>0.83050000000000002</v>
      </c>
      <c r="G123">
        <v>0.3135</v>
      </c>
      <c r="H123">
        <v>0.17849999999999999</v>
      </c>
      <c r="I123">
        <v>0.23</v>
      </c>
      <c r="J123">
        <v>11</v>
      </c>
      <c r="K123">
        <v>10</v>
      </c>
      <c r="L123" t="s">
        <v>23</v>
      </c>
      <c r="M123" t="s">
        <v>24</v>
      </c>
      <c r="N123" t="s">
        <v>25</v>
      </c>
      <c r="O123">
        <v>9</v>
      </c>
      <c r="P123" t="s">
        <v>58</v>
      </c>
      <c r="Q123">
        <v>1.9</v>
      </c>
    </row>
    <row r="124" spans="1:17" x14ac:dyDescent="0.25">
      <c r="A124">
        <v>3192</v>
      </c>
      <c r="B124" t="s">
        <v>31</v>
      </c>
      <c r="C124">
        <v>0.65</v>
      </c>
      <c r="D124">
        <v>0.51500000000000001</v>
      </c>
      <c r="E124">
        <v>0.18</v>
      </c>
      <c r="F124">
        <v>1.3314999999999999</v>
      </c>
      <c r="G124">
        <v>0.5665</v>
      </c>
      <c r="H124">
        <v>0.34699999999999998</v>
      </c>
      <c r="I124">
        <v>0.40500000000000003</v>
      </c>
      <c r="J124">
        <v>13</v>
      </c>
      <c r="K124">
        <v>2</v>
      </c>
      <c r="L124" t="s">
        <v>52</v>
      </c>
      <c r="M124" t="s">
        <v>53</v>
      </c>
      <c r="N124" t="s">
        <v>54</v>
      </c>
      <c r="O124">
        <v>8</v>
      </c>
      <c r="P124" t="s">
        <v>30</v>
      </c>
      <c r="Q124">
        <v>12.3</v>
      </c>
    </row>
    <row r="125" spans="1:17" x14ac:dyDescent="0.25">
      <c r="A125">
        <v>52</v>
      </c>
      <c r="B125" t="s">
        <v>31</v>
      </c>
      <c r="C125">
        <v>0.4</v>
      </c>
      <c r="D125">
        <v>0.32</v>
      </c>
      <c r="E125">
        <v>9.5000000000000001E-2</v>
      </c>
      <c r="F125">
        <v>0.30299999999999999</v>
      </c>
      <c r="G125">
        <v>0.13350000000000001</v>
      </c>
      <c r="H125">
        <v>0.06</v>
      </c>
      <c r="I125">
        <v>0.1</v>
      </c>
      <c r="J125">
        <v>7</v>
      </c>
      <c r="K125">
        <v>8</v>
      </c>
      <c r="L125" t="s">
        <v>55</v>
      </c>
      <c r="M125" t="s">
        <v>56</v>
      </c>
      <c r="N125" t="s">
        <v>57</v>
      </c>
      <c r="O125">
        <v>9</v>
      </c>
      <c r="P125" t="s">
        <v>58</v>
      </c>
      <c r="Q125">
        <v>1.9</v>
      </c>
    </row>
    <row r="126" spans="1:17" x14ac:dyDescent="0.25">
      <c r="A126">
        <v>2809</v>
      </c>
      <c r="B126" t="s">
        <v>22</v>
      </c>
      <c r="C126">
        <v>0.70499999999999996</v>
      </c>
      <c r="D126">
        <v>0.54</v>
      </c>
      <c r="E126">
        <v>0.20499999999999999</v>
      </c>
      <c r="F126">
        <v>1.7569999999999999</v>
      </c>
      <c r="G126">
        <v>0.82650000000000001</v>
      </c>
      <c r="H126">
        <v>0.41699999999999998</v>
      </c>
      <c r="I126">
        <v>0.46100000000000002</v>
      </c>
      <c r="J126">
        <v>9</v>
      </c>
      <c r="K126">
        <v>14</v>
      </c>
      <c r="L126" t="s">
        <v>60</v>
      </c>
      <c r="M126" t="s">
        <v>61</v>
      </c>
      <c r="N126" t="s">
        <v>62</v>
      </c>
      <c r="O126">
        <v>8</v>
      </c>
      <c r="P126" t="s">
        <v>30</v>
      </c>
      <c r="Q126">
        <v>12.3</v>
      </c>
    </row>
    <row r="127" spans="1:17" x14ac:dyDescent="0.25">
      <c r="A127">
        <v>3526</v>
      </c>
      <c r="B127" t="s">
        <v>17</v>
      </c>
      <c r="C127">
        <v>0.33</v>
      </c>
      <c r="D127">
        <v>0.23</v>
      </c>
      <c r="E127">
        <v>8.5000000000000006E-2</v>
      </c>
      <c r="F127">
        <v>0.16950000000000001</v>
      </c>
      <c r="G127">
        <v>7.9000000000000001E-2</v>
      </c>
      <c r="H127">
        <v>2.5999999999999999E-2</v>
      </c>
      <c r="I127">
        <v>5.0500000000000003E-2</v>
      </c>
      <c r="J127">
        <v>6</v>
      </c>
      <c r="K127">
        <v>5</v>
      </c>
      <c r="L127" t="s">
        <v>49</v>
      </c>
      <c r="M127" t="s">
        <v>50</v>
      </c>
      <c r="N127" t="s">
        <v>51</v>
      </c>
      <c r="O127">
        <v>3</v>
      </c>
      <c r="P127" t="s">
        <v>39</v>
      </c>
      <c r="Q127">
        <v>3.6</v>
      </c>
    </row>
    <row r="128" spans="1:17" x14ac:dyDescent="0.25">
      <c r="A128">
        <v>1262</v>
      </c>
      <c r="B128" t="s">
        <v>17</v>
      </c>
      <c r="C128">
        <v>0.45</v>
      </c>
      <c r="D128">
        <v>0.33</v>
      </c>
      <c r="E128">
        <v>0.105</v>
      </c>
      <c r="F128">
        <v>0.44800000000000001</v>
      </c>
      <c r="G128">
        <v>0.20799999999999999</v>
      </c>
      <c r="H128">
        <v>8.8999999999999996E-2</v>
      </c>
      <c r="I128">
        <v>0.12</v>
      </c>
      <c r="J128">
        <v>9</v>
      </c>
      <c r="K128">
        <v>9</v>
      </c>
      <c r="L128" t="s">
        <v>67</v>
      </c>
      <c r="M128" t="s">
        <v>68</v>
      </c>
      <c r="N128" t="s">
        <v>69</v>
      </c>
      <c r="O128">
        <v>6</v>
      </c>
      <c r="P128" t="s">
        <v>36</v>
      </c>
      <c r="Q128">
        <v>14.1</v>
      </c>
    </row>
    <row r="129" spans="1:17" x14ac:dyDescent="0.25">
      <c r="A129">
        <v>393</v>
      </c>
      <c r="B129" t="s">
        <v>22</v>
      </c>
      <c r="C129">
        <v>0.47</v>
      </c>
      <c r="D129">
        <v>0.375</v>
      </c>
      <c r="E129">
        <v>0.125</v>
      </c>
      <c r="F129">
        <v>0.5615</v>
      </c>
      <c r="G129">
        <v>0.252</v>
      </c>
      <c r="H129">
        <v>0.13700000000000001</v>
      </c>
      <c r="I129">
        <v>0.18</v>
      </c>
      <c r="J129">
        <v>10</v>
      </c>
      <c r="K129">
        <v>13</v>
      </c>
      <c r="L129" t="s">
        <v>27</v>
      </c>
      <c r="M129" t="s">
        <v>28</v>
      </c>
      <c r="N129" t="s">
        <v>29</v>
      </c>
      <c r="O129">
        <v>5</v>
      </c>
      <c r="P129" t="s">
        <v>34</v>
      </c>
      <c r="Q129">
        <v>12.8</v>
      </c>
    </row>
    <row r="130" spans="1:17" x14ac:dyDescent="0.25">
      <c r="A130">
        <v>3639</v>
      </c>
      <c r="B130" t="s">
        <v>17</v>
      </c>
      <c r="C130">
        <v>0.44</v>
      </c>
      <c r="D130">
        <v>0.34</v>
      </c>
      <c r="E130">
        <v>0.105</v>
      </c>
      <c r="F130">
        <v>0.34399999999999997</v>
      </c>
      <c r="G130">
        <v>0.123</v>
      </c>
      <c r="H130">
        <v>8.1000000000000003E-2</v>
      </c>
      <c r="I130">
        <v>0.125</v>
      </c>
      <c r="J130">
        <v>8</v>
      </c>
      <c r="K130">
        <v>11</v>
      </c>
      <c r="L130" t="s">
        <v>37</v>
      </c>
      <c r="M130" t="s">
        <v>38</v>
      </c>
      <c r="N130" t="s">
        <v>29</v>
      </c>
      <c r="O130">
        <v>1</v>
      </c>
      <c r="P130" t="s">
        <v>21</v>
      </c>
      <c r="Q130">
        <v>22.1</v>
      </c>
    </row>
    <row r="131" spans="1:17" x14ac:dyDescent="0.25">
      <c r="A131">
        <v>4059</v>
      </c>
      <c r="B131" t="s">
        <v>22</v>
      </c>
      <c r="C131">
        <v>0.69499999999999995</v>
      </c>
      <c r="D131">
        <v>0.56000000000000005</v>
      </c>
      <c r="E131">
        <v>0.185</v>
      </c>
      <c r="F131">
        <v>1.7715000000000001</v>
      </c>
      <c r="G131">
        <v>0.81950000000000001</v>
      </c>
      <c r="H131">
        <v>0.33100000000000002</v>
      </c>
      <c r="I131">
        <v>0.437</v>
      </c>
      <c r="J131">
        <v>10</v>
      </c>
      <c r="K131">
        <v>3</v>
      </c>
      <c r="L131" t="s">
        <v>46</v>
      </c>
      <c r="M131" t="s">
        <v>47</v>
      </c>
      <c r="N131" t="s">
        <v>48</v>
      </c>
      <c r="O131">
        <v>9</v>
      </c>
      <c r="P131" t="s">
        <v>58</v>
      </c>
      <c r="Q131">
        <v>1.9</v>
      </c>
    </row>
    <row r="132" spans="1:17" x14ac:dyDescent="0.25">
      <c r="A132">
        <v>1025</v>
      </c>
      <c r="B132" t="s">
        <v>22</v>
      </c>
      <c r="C132">
        <v>0.64500000000000002</v>
      </c>
      <c r="D132">
        <v>0.5</v>
      </c>
      <c r="E132">
        <v>0.155</v>
      </c>
      <c r="F132">
        <v>1.2204999999999999</v>
      </c>
      <c r="G132">
        <v>0.61450000000000005</v>
      </c>
      <c r="H132">
        <v>0.23599999999999999</v>
      </c>
      <c r="I132">
        <v>0.31850000000000001</v>
      </c>
      <c r="J132">
        <v>10</v>
      </c>
      <c r="K132">
        <v>8</v>
      </c>
      <c r="L132" t="s">
        <v>55</v>
      </c>
      <c r="M132" t="s">
        <v>56</v>
      </c>
      <c r="N132" t="s">
        <v>57</v>
      </c>
      <c r="O132">
        <v>2</v>
      </c>
      <c r="P132" t="s">
        <v>70</v>
      </c>
      <c r="Q132">
        <v>18</v>
      </c>
    </row>
    <row r="133" spans="1:17" x14ac:dyDescent="0.25">
      <c r="A133">
        <v>3997</v>
      </c>
      <c r="B133" t="s">
        <v>17</v>
      </c>
      <c r="C133">
        <v>0.315</v>
      </c>
      <c r="D133">
        <v>0.23</v>
      </c>
      <c r="E133">
        <v>0</v>
      </c>
      <c r="F133">
        <v>0.13400000000000001</v>
      </c>
      <c r="G133">
        <v>5.7500000000000002E-2</v>
      </c>
      <c r="H133">
        <v>2.8500000000000001E-2</v>
      </c>
      <c r="I133">
        <v>0.35049999999999998</v>
      </c>
      <c r="J133">
        <v>6</v>
      </c>
      <c r="K133">
        <v>9</v>
      </c>
      <c r="L133" t="s">
        <v>67</v>
      </c>
      <c r="M133" t="s">
        <v>68</v>
      </c>
      <c r="N133" t="s">
        <v>69</v>
      </c>
      <c r="O133">
        <v>5</v>
      </c>
      <c r="P133" t="s">
        <v>34</v>
      </c>
      <c r="Q133">
        <v>12.8</v>
      </c>
    </row>
    <row r="134" spans="1:17" x14ac:dyDescent="0.25">
      <c r="A134">
        <v>1122</v>
      </c>
      <c r="B134" t="s">
        <v>31</v>
      </c>
      <c r="C134">
        <v>0.54500000000000004</v>
      </c>
      <c r="D134">
        <v>0.41</v>
      </c>
      <c r="E134">
        <v>0.12</v>
      </c>
      <c r="F134">
        <v>0.79300000000000004</v>
      </c>
      <c r="G134">
        <v>0.434</v>
      </c>
      <c r="H134">
        <v>0.14050000000000001</v>
      </c>
      <c r="I134">
        <v>0.19</v>
      </c>
      <c r="J134">
        <v>9</v>
      </c>
      <c r="K134">
        <v>13</v>
      </c>
      <c r="L134" t="s">
        <v>27</v>
      </c>
      <c r="M134" t="s">
        <v>28</v>
      </c>
      <c r="N134" t="s">
        <v>29</v>
      </c>
      <c r="O134">
        <v>9</v>
      </c>
      <c r="P134" t="s">
        <v>58</v>
      </c>
      <c r="Q134">
        <v>1.9</v>
      </c>
    </row>
    <row r="135" spans="1:17" x14ac:dyDescent="0.25">
      <c r="A135">
        <v>695</v>
      </c>
      <c r="B135" t="s">
        <v>17</v>
      </c>
      <c r="C135">
        <v>0.16500000000000001</v>
      </c>
      <c r="D135">
        <v>0.11</v>
      </c>
      <c r="E135">
        <v>0.02</v>
      </c>
      <c r="F135">
        <v>1.9E-2</v>
      </c>
      <c r="G135">
        <v>6.4999999999999997E-3</v>
      </c>
      <c r="H135">
        <v>2.5000000000000001E-3</v>
      </c>
      <c r="I135">
        <v>5.0000000000000001E-3</v>
      </c>
      <c r="J135">
        <v>4</v>
      </c>
      <c r="K135">
        <v>11</v>
      </c>
      <c r="L135" t="s">
        <v>37</v>
      </c>
      <c r="M135" t="s">
        <v>38</v>
      </c>
      <c r="N135" t="s">
        <v>29</v>
      </c>
      <c r="O135">
        <v>2</v>
      </c>
      <c r="P135" t="s">
        <v>70</v>
      </c>
      <c r="Q135">
        <v>18</v>
      </c>
    </row>
    <row r="136" spans="1:17" x14ac:dyDescent="0.25">
      <c r="A136">
        <v>1986</v>
      </c>
      <c r="B136" t="s">
        <v>31</v>
      </c>
      <c r="C136">
        <v>0.76</v>
      </c>
      <c r="D136">
        <v>0.60499999999999998</v>
      </c>
      <c r="E136">
        <v>0.215</v>
      </c>
      <c r="F136">
        <v>2.173</v>
      </c>
      <c r="G136">
        <v>0.80100000000000005</v>
      </c>
      <c r="H136">
        <v>0.49149999999999999</v>
      </c>
      <c r="I136">
        <v>0.64600000000000002</v>
      </c>
      <c r="J136">
        <v>13</v>
      </c>
      <c r="K136">
        <v>4</v>
      </c>
      <c r="L136" t="s">
        <v>18</v>
      </c>
      <c r="M136" t="s">
        <v>19</v>
      </c>
      <c r="N136" t="s">
        <v>20</v>
      </c>
      <c r="O136">
        <v>7</v>
      </c>
      <c r="P136" t="s">
        <v>26</v>
      </c>
      <c r="Q136">
        <v>2.5</v>
      </c>
    </row>
    <row r="137" spans="1:17" x14ac:dyDescent="0.25">
      <c r="A137">
        <v>2732</v>
      </c>
      <c r="B137" t="s">
        <v>17</v>
      </c>
      <c r="C137">
        <v>0.41</v>
      </c>
      <c r="D137">
        <v>0.315</v>
      </c>
      <c r="E137">
        <v>0.1</v>
      </c>
      <c r="F137">
        <v>0.3</v>
      </c>
      <c r="G137">
        <v>0.124</v>
      </c>
      <c r="H137">
        <v>5.7500000000000002E-2</v>
      </c>
      <c r="I137">
        <v>0.1</v>
      </c>
      <c r="J137">
        <v>8</v>
      </c>
      <c r="K137">
        <v>10</v>
      </c>
      <c r="L137" t="s">
        <v>23</v>
      </c>
      <c r="M137" t="s">
        <v>24</v>
      </c>
      <c r="N137" t="s">
        <v>25</v>
      </c>
      <c r="O137">
        <v>2</v>
      </c>
      <c r="P137" t="s">
        <v>70</v>
      </c>
      <c r="Q137">
        <v>18</v>
      </c>
    </row>
    <row r="138" spans="1:17" x14ac:dyDescent="0.25">
      <c r="A138">
        <v>4051</v>
      </c>
      <c r="B138" t="s">
        <v>31</v>
      </c>
      <c r="C138">
        <v>0.625</v>
      </c>
      <c r="D138">
        <v>0.495</v>
      </c>
      <c r="E138">
        <v>0.17499999999999999</v>
      </c>
      <c r="F138">
        <v>1.2935000000000001</v>
      </c>
      <c r="G138">
        <v>0.58050000000000002</v>
      </c>
      <c r="H138">
        <v>0.317</v>
      </c>
      <c r="I138">
        <v>0.35499999999999998</v>
      </c>
      <c r="J138">
        <v>9</v>
      </c>
      <c r="K138">
        <v>1</v>
      </c>
      <c r="L138" t="s">
        <v>65</v>
      </c>
      <c r="M138" t="s">
        <v>66</v>
      </c>
      <c r="N138" t="s">
        <v>29</v>
      </c>
      <c r="O138">
        <v>4</v>
      </c>
      <c r="P138" t="s">
        <v>59</v>
      </c>
      <c r="Q138">
        <v>6.1</v>
      </c>
    </row>
    <row r="139" spans="1:17" x14ac:dyDescent="0.25">
      <c r="A139">
        <v>454</v>
      </c>
      <c r="B139" t="s">
        <v>22</v>
      </c>
      <c r="C139">
        <v>0.56499999999999995</v>
      </c>
      <c r="D139">
        <v>0.49</v>
      </c>
      <c r="E139">
        <v>0.155</v>
      </c>
      <c r="F139">
        <v>0.92449999999999999</v>
      </c>
      <c r="G139">
        <v>0.40500000000000003</v>
      </c>
      <c r="H139">
        <v>0.2195</v>
      </c>
      <c r="I139">
        <v>0.255</v>
      </c>
      <c r="J139">
        <v>11</v>
      </c>
      <c r="K139">
        <v>14</v>
      </c>
      <c r="L139" t="s">
        <v>60</v>
      </c>
      <c r="M139" t="s">
        <v>61</v>
      </c>
      <c r="N139" t="s">
        <v>62</v>
      </c>
      <c r="O139">
        <v>7</v>
      </c>
      <c r="P139" t="s">
        <v>26</v>
      </c>
      <c r="Q139">
        <v>2.5</v>
      </c>
    </row>
    <row r="140" spans="1:17" x14ac:dyDescent="0.25">
      <c r="A140">
        <v>3291</v>
      </c>
      <c r="B140" t="s">
        <v>22</v>
      </c>
      <c r="C140">
        <v>0.51</v>
      </c>
      <c r="D140">
        <v>0.39500000000000002</v>
      </c>
      <c r="E140">
        <v>0.12</v>
      </c>
      <c r="F140">
        <v>0.61750000000000005</v>
      </c>
      <c r="G140">
        <v>0.26200000000000001</v>
      </c>
      <c r="H140">
        <v>0.122</v>
      </c>
      <c r="I140">
        <v>0.193</v>
      </c>
      <c r="J140">
        <v>12</v>
      </c>
      <c r="K140">
        <v>4</v>
      </c>
      <c r="L140" t="s">
        <v>18</v>
      </c>
      <c r="M140" t="s">
        <v>19</v>
      </c>
      <c r="N140" t="s">
        <v>20</v>
      </c>
      <c r="O140">
        <v>6</v>
      </c>
      <c r="P140" t="s">
        <v>36</v>
      </c>
      <c r="Q140">
        <v>14.1</v>
      </c>
    </row>
    <row r="141" spans="1:17" x14ac:dyDescent="0.25">
      <c r="A141">
        <v>2813</v>
      </c>
      <c r="B141" t="s">
        <v>17</v>
      </c>
      <c r="C141">
        <v>0.24</v>
      </c>
      <c r="D141">
        <v>0.17</v>
      </c>
      <c r="E141">
        <v>0.05</v>
      </c>
      <c r="F141">
        <v>5.45E-2</v>
      </c>
      <c r="G141">
        <v>2.0500000000000001E-2</v>
      </c>
      <c r="H141">
        <v>1.6E-2</v>
      </c>
      <c r="I141">
        <v>1.55E-2</v>
      </c>
      <c r="J141">
        <v>5</v>
      </c>
      <c r="K141">
        <v>15</v>
      </c>
      <c r="L141" t="s">
        <v>32</v>
      </c>
      <c r="M141" t="s">
        <v>33</v>
      </c>
      <c r="N141" t="s">
        <v>29</v>
      </c>
      <c r="O141">
        <v>5</v>
      </c>
      <c r="P141" t="s">
        <v>34</v>
      </c>
      <c r="Q141">
        <v>12.8</v>
      </c>
    </row>
    <row r="142" spans="1:17" x14ac:dyDescent="0.25">
      <c r="A142">
        <v>4024</v>
      </c>
      <c r="B142" t="s">
        <v>17</v>
      </c>
      <c r="C142">
        <v>0.27500000000000002</v>
      </c>
      <c r="D142">
        <v>0.2</v>
      </c>
      <c r="E142">
        <v>7.0000000000000007E-2</v>
      </c>
      <c r="F142">
        <v>9.6000000000000002E-2</v>
      </c>
      <c r="G142">
        <v>3.6999999999999998E-2</v>
      </c>
      <c r="H142">
        <v>2.2499999999999999E-2</v>
      </c>
      <c r="I142">
        <v>0.03</v>
      </c>
      <c r="J142">
        <v>6</v>
      </c>
      <c r="K142">
        <v>10</v>
      </c>
      <c r="L142" t="s">
        <v>23</v>
      </c>
      <c r="M142" t="s">
        <v>24</v>
      </c>
      <c r="N142" t="s">
        <v>25</v>
      </c>
      <c r="O142">
        <v>8</v>
      </c>
      <c r="P142" t="s">
        <v>30</v>
      </c>
      <c r="Q142">
        <v>12.3</v>
      </c>
    </row>
    <row r="143" spans="1:17" x14ac:dyDescent="0.25">
      <c r="A143">
        <v>2738</v>
      </c>
      <c r="B143" t="s">
        <v>17</v>
      </c>
      <c r="C143">
        <v>0.44500000000000001</v>
      </c>
      <c r="D143">
        <v>0.36</v>
      </c>
      <c r="E143">
        <v>0.11</v>
      </c>
      <c r="F143">
        <v>0.42349999999999999</v>
      </c>
      <c r="G143">
        <v>0.182</v>
      </c>
      <c r="H143">
        <v>7.6499999999999999E-2</v>
      </c>
      <c r="I143">
        <v>0.14000000000000001</v>
      </c>
      <c r="J143">
        <v>9</v>
      </c>
      <c r="K143">
        <v>6</v>
      </c>
      <c r="L143" t="s">
        <v>40</v>
      </c>
      <c r="M143" t="s">
        <v>41</v>
      </c>
      <c r="N143" t="s">
        <v>42</v>
      </c>
      <c r="O143">
        <v>7</v>
      </c>
      <c r="P143" t="s">
        <v>26</v>
      </c>
      <c r="Q143">
        <v>2.5</v>
      </c>
    </row>
    <row r="144" spans="1:17" x14ac:dyDescent="0.25">
      <c r="A144">
        <v>2245</v>
      </c>
      <c r="B144" t="s">
        <v>17</v>
      </c>
      <c r="C144">
        <v>0.35499999999999998</v>
      </c>
      <c r="D144">
        <v>0.28000000000000003</v>
      </c>
      <c r="E144">
        <v>0.1</v>
      </c>
      <c r="F144">
        <v>0.22750000000000001</v>
      </c>
      <c r="G144">
        <v>9.35E-2</v>
      </c>
      <c r="H144">
        <v>4.5499999999999999E-2</v>
      </c>
      <c r="I144">
        <v>8.5000000000000006E-2</v>
      </c>
      <c r="J144">
        <v>11</v>
      </c>
      <c r="K144">
        <v>13</v>
      </c>
      <c r="L144" t="s">
        <v>27</v>
      </c>
      <c r="M144" t="s">
        <v>28</v>
      </c>
      <c r="N144" t="s">
        <v>29</v>
      </c>
      <c r="O144">
        <v>3</v>
      </c>
      <c r="P144" t="s">
        <v>39</v>
      </c>
      <c r="Q144">
        <v>3.6</v>
      </c>
    </row>
    <row r="145" spans="1:17" x14ac:dyDescent="0.25">
      <c r="A145">
        <v>2332</v>
      </c>
      <c r="B145" t="s">
        <v>31</v>
      </c>
      <c r="C145">
        <v>0.59</v>
      </c>
      <c r="D145">
        <v>0.46</v>
      </c>
      <c r="E145">
        <v>0.155</v>
      </c>
      <c r="F145">
        <v>0.90600000000000003</v>
      </c>
      <c r="G145">
        <v>0.32700000000000001</v>
      </c>
      <c r="H145">
        <v>0.14849999999999999</v>
      </c>
      <c r="I145">
        <v>0.33500000000000002</v>
      </c>
      <c r="J145">
        <v>15</v>
      </c>
      <c r="K145">
        <v>10</v>
      </c>
      <c r="L145" t="s">
        <v>23</v>
      </c>
      <c r="M145" t="s">
        <v>24</v>
      </c>
      <c r="N145" t="s">
        <v>25</v>
      </c>
      <c r="O145">
        <v>2</v>
      </c>
      <c r="P145" t="s">
        <v>70</v>
      </c>
      <c r="Q145">
        <v>18</v>
      </c>
    </row>
    <row r="146" spans="1:17" x14ac:dyDescent="0.25">
      <c r="A146">
        <v>2948</v>
      </c>
      <c r="B146" t="s">
        <v>31</v>
      </c>
      <c r="C146">
        <v>0.63500000000000001</v>
      </c>
      <c r="D146">
        <v>0.48499999999999999</v>
      </c>
      <c r="E146">
        <v>0.18</v>
      </c>
      <c r="F146">
        <v>1.1795</v>
      </c>
      <c r="G146">
        <v>0.47849999999999998</v>
      </c>
      <c r="H146">
        <v>0.27750000000000002</v>
      </c>
      <c r="I146">
        <v>0.35499999999999998</v>
      </c>
      <c r="J146">
        <v>10</v>
      </c>
      <c r="K146">
        <v>4</v>
      </c>
      <c r="L146" t="s">
        <v>18</v>
      </c>
      <c r="M146" t="s">
        <v>19</v>
      </c>
      <c r="N146" t="s">
        <v>20</v>
      </c>
      <c r="O146">
        <v>7</v>
      </c>
      <c r="P146" t="s">
        <v>26</v>
      </c>
      <c r="Q146">
        <v>2.5</v>
      </c>
    </row>
    <row r="147" spans="1:17" x14ac:dyDescent="0.25">
      <c r="A147">
        <v>3014</v>
      </c>
      <c r="B147" t="s">
        <v>17</v>
      </c>
      <c r="C147">
        <v>0.39</v>
      </c>
      <c r="D147">
        <v>0.28000000000000003</v>
      </c>
      <c r="E147">
        <v>0.09</v>
      </c>
      <c r="F147">
        <v>0.215</v>
      </c>
      <c r="G147">
        <v>8.4500000000000006E-2</v>
      </c>
      <c r="H147">
        <v>3.4000000000000002E-2</v>
      </c>
      <c r="I147">
        <v>7.9000000000000001E-2</v>
      </c>
      <c r="J147">
        <v>8</v>
      </c>
      <c r="K147">
        <v>14</v>
      </c>
      <c r="L147" t="s">
        <v>60</v>
      </c>
      <c r="M147" t="s">
        <v>61</v>
      </c>
      <c r="N147" t="s">
        <v>62</v>
      </c>
      <c r="O147">
        <v>10</v>
      </c>
      <c r="P147" t="s">
        <v>35</v>
      </c>
      <c r="Q147">
        <v>24.1</v>
      </c>
    </row>
    <row r="148" spans="1:17" x14ac:dyDescent="0.25">
      <c r="A148">
        <v>1495</v>
      </c>
      <c r="B148" t="s">
        <v>31</v>
      </c>
      <c r="C148">
        <v>0.62</v>
      </c>
      <c r="D148">
        <v>0.48499999999999999</v>
      </c>
      <c r="E148">
        <v>0.155</v>
      </c>
      <c r="F148">
        <v>1.0489999999999999</v>
      </c>
      <c r="G148">
        <v>0.46200000000000002</v>
      </c>
      <c r="H148">
        <v>0.23100000000000001</v>
      </c>
      <c r="I148">
        <v>0.25</v>
      </c>
      <c r="J148">
        <v>10</v>
      </c>
      <c r="K148">
        <v>2</v>
      </c>
      <c r="L148" t="s">
        <v>52</v>
      </c>
      <c r="M148" t="s">
        <v>53</v>
      </c>
      <c r="N148" t="s">
        <v>54</v>
      </c>
      <c r="O148">
        <v>5</v>
      </c>
      <c r="P148" t="s">
        <v>34</v>
      </c>
      <c r="Q148">
        <v>12.8</v>
      </c>
    </row>
    <row r="149" spans="1:17" x14ac:dyDescent="0.25">
      <c r="A149">
        <v>3235</v>
      </c>
      <c r="B149" t="s">
        <v>22</v>
      </c>
      <c r="C149">
        <v>0.59</v>
      </c>
      <c r="D149">
        <v>0.48499999999999999</v>
      </c>
      <c r="E149">
        <v>0.20499999999999999</v>
      </c>
      <c r="F149">
        <v>1.2315</v>
      </c>
      <c r="G149">
        <v>0.45250000000000001</v>
      </c>
      <c r="H149">
        <v>0.23799999999999999</v>
      </c>
      <c r="I149">
        <v>0.42</v>
      </c>
      <c r="J149">
        <v>13</v>
      </c>
      <c r="K149">
        <v>4</v>
      </c>
      <c r="L149" t="s">
        <v>18</v>
      </c>
      <c r="M149" t="s">
        <v>19</v>
      </c>
      <c r="N149" t="s">
        <v>20</v>
      </c>
      <c r="O149">
        <v>3</v>
      </c>
      <c r="P149" t="s">
        <v>39</v>
      </c>
      <c r="Q149">
        <v>3.6</v>
      </c>
    </row>
    <row r="150" spans="1:17" x14ac:dyDescent="0.25">
      <c r="A150">
        <v>3923</v>
      </c>
      <c r="B150" t="s">
        <v>17</v>
      </c>
      <c r="C150">
        <v>0.52500000000000002</v>
      </c>
      <c r="D150">
        <v>0.4</v>
      </c>
      <c r="E150">
        <v>0.14000000000000001</v>
      </c>
      <c r="F150">
        <v>0.69550000000000001</v>
      </c>
      <c r="G150">
        <v>0.24049999999999999</v>
      </c>
      <c r="H150">
        <v>0.16</v>
      </c>
      <c r="I150">
        <v>0.253</v>
      </c>
      <c r="J150">
        <v>10</v>
      </c>
      <c r="K150">
        <v>15</v>
      </c>
      <c r="L150" t="s">
        <v>32</v>
      </c>
      <c r="M150" t="s">
        <v>33</v>
      </c>
      <c r="N150" t="s">
        <v>29</v>
      </c>
      <c r="O150">
        <v>3</v>
      </c>
      <c r="P150" t="s">
        <v>39</v>
      </c>
      <c r="Q150">
        <v>3.6</v>
      </c>
    </row>
    <row r="151" spans="1:17" x14ac:dyDescent="0.25">
      <c r="A151">
        <v>3282</v>
      </c>
      <c r="B151" t="s">
        <v>31</v>
      </c>
      <c r="C151">
        <v>0.55000000000000004</v>
      </c>
      <c r="D151">
        <v>0.45</v>
      </c>
      <c r="E151">
        <v>0.17</v>
      </c>
      <c r="F151">
        <v>0.81</v>
      </c>
      <c r="G151">
        <v>0.317</v>
      </c>
      <c r="H151">
        <v>0.157</v>
      </c>
      <c r="I151">
        <v>0.22</v>
      </c>
      <c r="J151">
        <v>11</v>
      </c>
      <c r="K151">
        <v>5</v>
      </c>
      <c r="L151" t="s">
        <v>49</v>
      </c>
      <c r="M151" t="s">
        <v>50</v>
      </c>
      <c r="N151" t="s">
        <v>51</v>
      </c>
      <c r="O151">
        <v>6</v>
      </c>
      <c r="P151" t="s">
        <v>36</v>
      </c>
      <c r="Q151">
        <v>14.1</v>
      </c>
    </row>
    <row r="152" spans="1:17" x14ac:dyDescent="0.25">
      <c r="A152">
        <v>649</v>
      </c>
      <c r="B152" t="s">
        <v>17</v>
      </c>
      <c r="C152">
        <v>0.46</v>
      </c>
      <c r="D152">
        <v>0.35</v>
      </c>
      <c r="E152">
        <v>0.12</v>
      </c>
      <c r="F152">
        <v>0.48849999999999999</v>
      </c>
      <c r="G152">
        <v>0.193</v>
      </c>
      <c r="H152">
        <v>0.105</v>
      </c>
      <c r="I152">
        <v>0.155</v>
      </c>
      <c r="J152">
        <v>11</v>
      </c>
      <c r="K152">
        <v>4</v>
      </c>
      <c r="L152" t="s">
        <v>18</v>
      </c>
      <c r="M152" t="s">
        <v>19</v>
      </c>
      <c r="N152" t="s">
        <v>20</v>
      </c>
      <c r="O152">
        <v>3</v>
      </c>
      <c r="P152" t="s">
        <v>39</v>
      </c>
      <c r="Q152">
        <v>3.6</v>
      </c>
    </row>
    <row r="153" spans="1:17" x14ac:dyDescent="0.25">
      <c r="A153">
        <v>1086</v>
      </c>
      <c r="B153" t="s">
        <v>17</v>
      </c>
      <c r="C153">
        <v>0.44500000000000001</v>
      </c>
      <c r="D153">
        <v>0.34</v>
      </c>
      <c r="E153">
        <v>0.14499999999999999</v>
      </c>
      <c r="F153">
        <v>0.434</v>
      </c>
      <c r="G153">
        <v>0.19450000000000001</v>
      </c>
      <c r="H153">
        <v>9.0499999999999997E-2</v>
      </c>
      <c r="I153">
        <v>0.13</v>
      </c>
      <c r="J153">
        <v>7</v>
      </c>
      <c r="K153">
        <v>8</v>
      </c>
      <c r="L153" t="s">
        <v>55</v>
      </c>
      <c r="M153" t="s">
        <v>56</v>
      </c>
      <c r="N153" t="s">
        <v>57</v>
      </c>
      <c r="O153">
        <v>4</v>
      </c>
      <c r="P153" t="s">
        <v>59</v>
      </c>
      <c r="Q153">
        <v>6.1</v>
      </c>
    </row>
    <row r="154" spans="1:17" x14ac:dyDescent="0.25">
      <c r="A154">
        <v>1059</v>
      </c>
      <c r="B154" t="s">
        <v>17</v>
      </c>
      <c r="C154">
        <v>0.245</v>
      </c>
      <c r="D154">
        <v>0.18</v>
      </c>
      <c r="E154">
        <v>6.5000000000000002E-2</v>
      </c>
      <c r="F154">
        <v>7.0999999999999994E-2</v>
      </c>
      <c r="G154">
        <v>0.03</v>
      </c>
      <c r="H154">
        <v>1.2999999999999999E-2</v>
      </c>
      <c r="I154">
        <v>2.1499999999999998E-2</v>
      </c>
      <c r="J154">
        <v>4</v>
      </c>
      <c r="K154">
        <v>2</v>
      </c>
      <c r="L154" t="s">
        <v>52</v>
      </c>
      <c r="M154" t="s">
        <v>53</v>
      </c>
      <c r="N154" t="s">
        <v>54</v>
      </c>
      <c r="O154">
        <v>3</v>
      </c>
      <c r="P154" t="s">
        <v>39</v>
      </c>
      <c r="Q154">
        <v>3.6</v>
      </c>
    </row>
    <row r="155" spans="1:17" x14ac:dyDescent="0.25">
      <c r="A155">
        <v>127</v>
      </c>
      <c r="B155" t="s">
        <v>17</v>
      </c>
      <c r="C155">
        <v>0.375</v>
      </c>
      <c r="D155">
        <v>0.27500000000000002</v>
      </c>
      <c r="E155">
        <v>0.09</v>
      </c>
      <c r="F155">
        <v>0.23799999999999999</v>
      </c>
      <c r="G155">
        <v>0.1075</v>
      </c>
      <c r="H155">
        <v>5.45E-2</v>
      </c>
      <c r="I155">
        <v>7.0000000000000007E-2</v>
      </c>
      <c r="J155">
        <v>6</v>
      </c>
      <c r="K155">
        <v>11</v>
      </c>
      <c r="L155" t="s">
        <v>37</v>
      </c>
      <c r="M155" t="s">
        <v>38</v>
      </c>
      <c r="N155" t="s">
        <v>29</v>
      </c>
      <c r="O155">
        <v>9</v>
      </c>
      <c r="P155" t="s">
        <v>58</v>
      </c>
      <c r="Q155">
        <v>1.9</v>
      </c>
    </row>
    <row r="156" spans="1:17" x14ac:dyDescent="0.25">
      <c r="A156">
        <v>3376</v>
      </c>
      <c r="B156" t="s">
        <v>22</v>
      </c>
      <c r="C156">
        <v>0.46</v>
      </c>
      <c r="D156">
        <v>0.33</v>
      </c>
      <c r="E156">
        <v>0.15</v>
      </c>
      <c r="F156">
        <v>0.53249999999999997</v>
      </c>
      <c r="G156">
        <v>0.20849999999999999</v>
      </c>
      <c r="H156">
        <v>0.18049999999999999</v>
      </c>
      <c r="I156">
        <v>0.125</v>
      </c>
      <c r="J156">
        <v>10</v>
      </c>
      <c r="K156">
        <v>15</v>
      </c>
      <c r="L156" t="s">
        <v>32</v>
      </c>
      <c r="M156" t="s">
        <v>33</v>
      </c>
      <c r="N156" t="s">
        <v>29</v>
      </c>
      <c r="O156">
        <v>4</v>
      </c>
      <c r="P156" t="s">
        <v>59</v>
      </c>
      <c r="Q156">
        <v>6.1</v>
      </c>
    </row>
    <row r="157" spans="1:17" x14ac:dyDescent="0.25">
      <c r="A157">
        <v>1966</v>
      </c>
      <c r="B157" t="s">
        <v>31</v>
      </c>
      <c r="C157">
        <v>0.66</v>
      </c>
      <c r="D157">
        <v>0.51</v>
      </c>
      <c r="E157">
        <v>0.17499999999999999</v>
      </c>
      <c r="F157">
        <v>1.218</v>
      </c>
      <c r="G157">
        <v>0.50549999999999995</v>
      </c>
      <c r="H157">
        <v>0.30299999999999999</v>
      </c>
      <c r="I157">
        <v>0.37</v>
      </c>
      <c r="J157">
        <v>11</v>
      </c>
      <c r="K157">
        <v>5</v>
      </c>
      <c r="L157" t="s">
        <v>49</v>
      </c>
      <c r="M157" t="s">
        <v>50</v>
      </c>
      <c r="N157" t="s">
        <v>51</v>
      </c>
      <c r="O157">
        <v>6</v>
      </c>
      <c r="P157" t="s">
        <v>36</v>
      </c>
      <c r="Q157">
        <v>14.1</v>
      </c>
    </row>
    <row r="158" spans="1:17" x14ac:dyDescent="0.25">
      <c r="A158">
        <v>2402</v>
      </c>
      <c r="B158" t="s">
        <v>22</v>
      </c>
      <c r="C158">
        <v>0.58499999999999996</v>
      </c>
      <c r="D158">
        <v>0.41499999999999998</v>
      </c>
      <c r="E158">
        <v>0.155</v>
      </c>
      <c r="F158">
        <v>0.69850000000000001</v>
      </c>
      <c r="G158">
        <v>0.3</v>
      </c>
      <c r="H158">
        <v>0.14599999999999999</v>
      </c>
      <c r="I158">
        <v>0.19500000000000001</v>
      </c>
      <c r="J158">
        <v>12</v>
      </c>
      <c r="K158">
        <v>4</v>
      </c>
      <c r="L158" t="s">
        <v>18</v>
      </c>
      <c r="M158" t="s">
        <v>19</v>
      </c>
      <c r="N158" t="s">
        <v>20</v>
      </c>
      <c r="O158">
        <v>4</v>
      </c>
      <c r="P158" t="s">
        <v>59</v>
      </c>
      <c r="Q158">
        <v>6.1</v>
      </c>
    </row>
    <row r="159" spans="1:17" x14ac:dyDescent="0.25">
      <c r="A159">
        <v>2690</v>
      </c>
      <c r="B159" t="s">
        <v>31</v>
      </c>
      <c r="C159">
        <v>0.64500000000000002</v>
      </c>
      <c r="D159">
        <v>0.51500000000000001</v>
      </c>
      <c r="E159">
        <v>0.16</v>
      </c>
      <c r="F159">
        <v>1.1845000000000001</v>
      </c>
      <c r="G159">
        <v>0.50600000000000001</v>
      </c>
      <c r="H159">
        <v>0.311</v>
      </c>
      <c r="I159">
        <v>0.33500000000000002</v>
      </c>
      <c r="J159">
        <v>9</v>
      </c>
      <c r="K159">
        <v>2</v>
      </c>
      <c r="L159" t="s">
        <v>52</v>
      </c>
      <c r="M159" t="s">
        <v>53</v>
      </c>
      <c r="N159" t="s">
        <v>54</v>
      </c>
      <c r="O159">
        <v>3</v>
      </c>
      <c r="P159" t="s">
        <v>39</v>
      </c>
      <c r="Q159">
        <v>3.6</v>
      </c>
    </row>
    <row r="160" spans="1:17" x14ac:dyDescent="0.25">
      <c r="A160">
        <v>1431</v>
      </c>
      <c r="B160" t="s">
        <v>17</v>
      </c>
      <c r="C160">
        <v>0.23</v>
      </c>
      <c r="D160">
        <v>0.16500000000000001</v>
      </c>
      <c r="E160">
        <v>0.06</v>
      </c>
      <c r="F160">
        <v>5.1499999999999997E-2</v>
      </c>
      <c r="G160">
        <v>1.9E-2</v>
      </c>
      <c r="H160">
        <v>1.4500000000000001E-2</v>
      </c>
      <c r="I160">
        <v>3.5999999999999997E-2</v>
      </c>
      <c r="J160">
        <v>4</v>
      </c>
      <c r="K160">
        <v>7</v>
      </c>
      <c r="L160" t="s">
        <v>43</v>
      </c>
      <c r="M160" t="s">
        <v>44</v>
      </c>
      <c r="N160" t="s">
        <v>45</v>
      </c>
      <c r="O160">
        <v>9</v>
      </c>
      <c r="P160" t="s">
        <v>58</v>
      </c>
      <c r="Q160">
        <v>1.9</v>
      </c>
    </row>
    <row r="161" spans="1:17" x14ac:dyDescent="0.25">
      <c r="A161">
        <v>3457</v>
      </c>
      <c r="B161" t="s">
        <v>22</v>
      </c>
      <c r="C161">
        <v>0.61</v>
      </c>
      <c r="D161">
        <v>0.48</v>
      </c>
      <c r="E161">
        <v>0.16</v>
      </c>
      <c r="F161">
        <v>1.234</v>
      </c>
      <c r="G161">
        <v>0.59799999999999998</v>
      </c>
      <c r="H161">
        <v>0.23799999999999999</v>
      </c>
      <c r="I161">
        <v>0.315</v>
      </c>
      <c r="J161">
        <v>12</v>
      </c>
      <c r="K161">
        <v>5</v>
      </c>
      <c r="L161" t="s">
        <v>49</v>
      </c>
      <c r="M161" t="s">
        <v>50</v>
      </c>
      <c r="N161" t="s">
        <v>51</v>
      </c>
      <c r="O161">
        <v>3</v>
      </c>
      <c r="P161" t="s">
        <v>39</v>
      </c>
      <c r="Q161">
        <v>3.6</v>
      </c>
    </row>
    <row r="162" spans="1:17" x14ac:dyDescent="0.25">
      <c r="A162">
        <v>2313</v>
      </c>
      <c r="B162" t="s">
        <v>17</v>
      </c>
      <c r="C162">
        <v>0.315</v>
      </c>
      <c r="D162">
        <v>0.24</v>
      </c>
      <c r="E162">
        <v>7.0000000000000007E-2</v>
      </c>
      <c r="F162">
        <v>0.13700000000000001</v>
      </c>
      <c r="G162">
        <v>5.45E-2</v>
      </c>
      <c r="H162">
        <v>3.15E-2</v>
      </c>
      <c r="I162">
        <v>0.04</v>
      </c>
      <c r="J162">
        <v>8</v>
      </c>
      <c r="K162">
        <v>5</v>
      </c>
      <c r="L162" t="s">
        <v>49</v>
      </c>
      <c r="M162" t="s">
        <v>50</v>
      </c>
      <c r="N162" t="s">
        <v>51</v>
      </c>
      <c r="O162">
        <v>7</v>
      </c>
      <c r="P162" t="s">
        <v>26</v>
      </c>
      <c r="Q162">
        <v>2.5</v>
      </c>
    </row>
    <row r="163" spans="1:17" x14ac:dyDescent="0.25">
      <c r="A163">
        <v>1850</v>
      </c>
      <c r="B163" t="s">
        <v>17</v>
      </c>
      <c r="C163">
        <v>0.48499999999999999</v>
      </c>
      <c r="D163">
        <v>0.38500000000000001</v>
      </c>
      <c r="E163">
        <v>0.13</v>
      </c>
      <c r="F163">
        <v>0.56799999999999995</v>
      </c>
      <c r="G163">
        <v>0.2505</v>
      </c>
      <c r="H163">
        <v>0.17799999999999999</v>
      </c>
      <c r="I163">
        <v>0.154</v>
      </c>
      <c r="J163">
        <v>7</v>
      </c>
      <c r="K163">
        <v>12</v>
      </c>
      <c r="L163" t="s">
        <v>63</v>
      </c>
      <c r="M163" t="s">
        <v>64</v>
      </c>
      <c r="N163" t="s">
        <v>29</v>
      </c>
      <c r="O163">
        <v>4</v>
      </c>
      <c r="P163" t="s">
        <v>59</v>
      </c>
      <c r="Q163">
        <v>6.1</v>
      </c>
    </row>
    <row r="164" spans="1:17" x14ac:dyDescent="0.25">
      <c r="A164">
        <v>2188</v>
      </c>
      <c r="B164" t="s">
        <v>31</v>
      </c>
      <c r="C164">
        <v>0.495</v>
      </c>
      <c r="D164">
        <v>0.38500000000000001</v>
      </c>
      <c r="E164">
        <v>0.13500000000000001</v>
      </c>
      <c r="F164">
        <v>0.63349999999999995</v>
      </c>
      <c r="G164">
        <v>0.2</v>
      </c>
      <c r="H164">
        <v>0.1225</v>
      </c>
      <c r="I164">
        <v>0.26</v>
      </c>
      <c r="J164">
        <v>14</v>
      </c>
      <c r="K164">
        <v>11</v>
      </c>
      <c r="L164" t="s">
        <v>37</v>
      </c>
      <c r="M164" t="s">
        <v>38</v>
      </c>
      <c r="N164" t="s">
        <v>29</v>
      </c>
      <c r="O164">
        <v>8</v>
      </c>
      <c r="P164" t="s">
        <v>30</v>
      </c>
      <c r="Q164">
        <v>12.3</v>
      </c>
    </row>
    <row r="165" spans="1:17" x14ac:dyDescent="0.25">
      <c r="A165">
        <v>2882</v>
      </c>
      <c r="B165" t="s">
        <v>17</v>
      </c>
      <c r="C165">
        <v>0.495</v>
      </c>
      <c r="D165">
        <v>0.375</v>
      </c>
      <c r="E165">
        <v>0.12</v>
      </c>
      <c r="F165">
        <v>0.61399999999999999</v>
      </c>
      <c r="G165">
        <v>0.28549999999999998</v>
      </c>
      <c r="H165">
        <v>0.13650000000000001</v>
      </c>
      <c r="I165">
        <v>0.161</v>
      </c>
      <c r="J165">
        <v>8</v>
      </c>
      <c r="K165">
        <v>7</v>
      </c>
      <c r="L165" t="s">
        <v>43</v>
      </c>
      <c r="M165" t="s">
        <v>44</v>
      </c>
      <c r="N165" t="s">
        <v>45</v>
      </c>
      <c r="O165">
        <v>6</v>
      </c>
      <c r="P165" t="s">
        <v>36</v>
      </c>
      <c r="Q165">
        <v>14.1</v>
      </c>
    </row>
    <row r="166" spans="1:17" x14ac:dyDescent="0.25">
      <c r="A166">
        <v>260</v>
      </c>
      <c r="B166" t="s">
        <v>22</v>
      </c>
      <c r="C166">
        <v>0.59</v>
      </c>
      <c r="D166">
        <v>0.47499999999999998</v>
      </c>
      <c r="E166">
        <v>0.16</v>
      </c>
      <c r="F166">
        <v>1.1014999999999999</v>
      </c>
      <c r="G166">
        <v>0.47749999999999998</v>
      </c>
      <c r="H166">
        <v>0.2555</v>
      </c>
      <c r="I166">
        <v>0.29499999999999998</v>
      </c>
      <c r="J166">
        <v>13</v>
      </c>
      <c r="K166">
        <v>8</v>
      </c>
      <c r="L166" t="s">
        <v>55</v>
      </c>
      <c r="M166" t="s">
        <v>56</v>
      </c>
      <c r="N166" t="s">
        <v>57</v>
      </c>
      <c r="O166">
        <v>8</v>
      </c>
      <c r="P166" t="s">
        <v>30</v>
      </c>
      <c r="Q166">
        <v>12.3</v>
      </c>
    </row>
    <row r="167" spans="1:17" x14ac:dyDescent="0.25">
      <c r="A167">
        <v>1009</v>
      </c>
      <c r="B167" t="s">
        <v>31</v>
      </c>
      <c r="C167">
        <v>0.61</v>
      </c>
      <c r="D167">
        <v>0.47499999999999998</v>
      </c>
      <c r="E167">
        <v>0.155</v>
      </c>
      <c r="F167">
        <v>1.1679999999999999</v>
      </c>
      <c r="G167">
        <v>0.55400000000000005</v>
      </c>
      <c r="H167">
        <v>0.23899999999999999</v>
      </c>
      <c r="I167">
        <v>0.32950000000000002</v>
      </c>
      <c r="J167">
        <v>10</v>
      </c>
      <c r="K167">
        <v>10</v>
      </c>
      <c r="L167" t="s">
        <v>23</v>
      </c>
      <c r="M167" t="s">
        <v>24</v>
      </c>
      <c r="N167" t="s">
        <v>25</v>
      </c>
      <c r="O167">
        <v>3</v>
      </c>
      <c r="P167" t="s">
        <v>39</v>
      </c>
      <c r="Q167">
        <v>3.6</v>
      </c>
    </row>
    <row r="168" spans="1:17" x14ac:dyDescent="0.25">
      <c r="A168">
        <v>4093</v>
      </c>
      <c r="B168" t="s">
        <v>22</v>
      </c>
      <c r="C168">
        <v>0.625</v>
      </c>
      <c r="D168">
        <v>0.49</v>
      </c>
      <c r="E168">
        <v>0.19</v>
      </c>
      <c r="F168">
        <v>1.7015</v>
      </c>
      <c r="G168">
        <v>0.74650000000000005</v>
      </c>
      <c r="H168">
        <v>0.41049999999999998</v>
      </c>
      <c r="I168">
        <v>0.38550000000000001</v>
      </c>
      <c r="J168">
        <v>11</v>
      </c>
      <c r="K168">
        <v>15</v>
      </c>
      <c r="L168" t="s">
        <v>32</v>
      </c>
      <c r="M168" t="s">
        <v>33</v>
      </c>
      <c r="N168" t="s">
        <v>29</v>
      </c>
      <c r="O168">
        <v>2</v>
      </c>
      <c r="P168" t="s">
        <v>70</v>
      </c>
      <c r="Q168">
        <v>18</v>
      </c>
    </row>
    <row r="169" spans="1:17" x14ac:dyDescent="0.25">
      <c r="A169">
        <v>3389</v>
      </c>
      <c r="B169" t="s">
        <v>31</v>
      </c>
      <c r="C169">
        <v>0.74</v>
      </c>
      <c r="D169">
        <v>0.53500000000000003</v>
      </c>
      <c r="E169">
        <v>0.185</v>
      </c>
      <c r="F169">
        <v>1.65</v>
      </c>
      <c r="G169">
        <v>0.73399999999999999</v>
      </c>
      <c r="H169">
        <v>0.45050000000000001</v>
      </c>
      <c r="I169">
        <v>0.33500000000000002</v>
      </c>
      <c r="J169">
        <v>13</v>
      </c>
      <c r="K169">
        <v>8</v>
      </c>
      <c r="L169" t="s">
        <v>55</v>
      </c>
      <c r="M169" t="s">
        <v>56</v>
      </c>
      <c r="N169" t="s">
        <v>57</v>
      </c>
      <c r="O169">
        <v>6</v>
      </c>
      <c r="P169" t="s">
        <v>36</v>
      </c>
      <c r="Q169">
        <v>14.1</v>
      </c>
    </row>
    <row r="170" spans="1:17" x14ac:dyDescent="0.25">
      <c r="A170">
        <v>1525</v>
      </c>
      <c r="B170" t="s">
        <v>22</v>
      </c>
      <c r="C170">
        <v>0.7</v>
      </c>
      <c r="D170">
        <v>0.55000000000000004</v>
      </c>
      <c r="E170">
        <v>0.17</v>
      </c>
      <c r="F170">
        <v>1.6839999999999999</v>
      </c>
      <c r="G170">
        <v>0.75349999999999995</v>
      </c>
      <c r="H170">
        <v>0.32650000000000001</v>
      </c>
      <c r="I170">
        <v>0.32</v>
      </c>
      <c r="J170">
        <v>11</v>
      </c>
      <c r="K170">
        <v>12</v>
      </c>
      <c r="L170" t="s">
        <v>63</v>
      </c>
      <c r="M170" t="s">
        <v>64</v>
      </c>
      <c r="N170" t="s">
        <v>29</v>
      </c>
      <c r="O170">
        <v>5</v>
      </c>
      <c r="P170" t="s">
        <v>34</v>
      </c>
      <c r="Q170">
        <v>12.8</v>
      </c>
    </row>
    <row r="171" spans="1:17" x14ac:dyDescent="0.25">
      <c r="A171">
        <v>3783</v>
      </c>
      <c r="B171" t="s">
        <v>22</v>
      </c>
      <c r="C171">
        <v>0.62</v>
      </c>
      <c r="D171">
        <v>0.5</v>
      </c>
      <c r="E171">
        <v>0.17499999999999999</v>
      </c>
      <c r="F171">
        <v>1.107</v>
      </c>
      <c r="G171">
        <v>0.48949999999999999</v>
      </c>
      <c r="H171">
        <v>0.24</v>
      </c>
      <c r="I171">
        <v>0.34300000000000003</v>
      </c>
      <c r="J171">
        <v>11</v>
      </c>
      <c r="K171">
        <v>3</v>
      </c>
      <c r="L171" t="s">
        <v>46</v>
      </c>
      <c r="M171" t="s">
        <v>47</v>
      </c>
      <c r="N171" t="s">
        <v>48</v>
      </c>
      <c r="O171">
        <v>2</v>
      </c>
      <c r="P171" t="s">
        <v>70</v>
      </c>
      <c r="Q171">
        <v>18</v>
      </c>
    </row>
    <row r="172" spans="1:17" x14ac:dyDescent="0.25">
      <c r="A172">
        <v>2022</v>
      </c>
      <c r="B172" t="s">
        <v>31</v>
      </c>
      <c r="C172">
        <v>0.52500000000000002</v>
      </c>
      <c r="D172">
        <v>0.41</v>
      </c>
      <c r="E172">
        <v>0.13</v>
      </c>
      <c r="F172">
        <v>0.6875</v>
      </c>
      <c r="G172">
        <v>0.34350000000000003</v>
      </c>
      <c r="H172">
        <v>0.14949999999999999</v>
      </c>
      <c r="I172">
        <v>0.17649999999999999</v>
      </c>
      <c r="J172">
        <v>9</v>
      </c>
      <c r="K172">
        <v>14</v>
      </c>
      <c r="L172" t="s">
        <v>60</v>
      </c>
      <c r="M172" t="s">
        <v>61</v>
      </c>
      <c r="N172" t="s">
        <v>62</v>
      </c>
      <c r="O172">
        <v>5</v>
      </c>
      <c r="P172" t="s">
        <v>34</v>
      </c>
      <c r="Q172">
        <v>12.8</v>
      </c>
    </row>
    <row r="173" spans="1:17" x14ac:dyDescent="0.25">
      <c r="A173">
        <v>3832</v>
      </c>
      <c r="B173" t="s">
        <v>22</v>
      </c>
      <c r="C173">
        <v>0.54500000000000004</v>
      </c>
      <c r="D173">
        <v>0.42</v>
      </c>
      <c r="E173">
        <v>0.17499999999999999</v>
      </c>
      <c r="F173">
        <v>0.754</v>
      </c>
      <c r="G173">
        <v>0.25600000000000001</v>
      </c>
      <c r="H173">
        <v>0.17749999999999999</v>
      </c>
      <c r="I173">
        <v>0.27500000000000002</v>
      </c>
      <c r="J173">
        <v>10</v>
      </c>
      <c r="K173">
        <v>8</v>
      </c>
      <c r="L173" t="s">
        <v>55</v>
      </c>
      <c r="M173" t="s">
        <v>56</v>
      </c>
      <c r="N173" t="s">
        <v>57</v>
      </c>
      <c r="O173">
        <v>2</v>
      </c>
      <c r="P173" t="s">
        <v>70</v>
      </c>
      <c r="Q173">
        <v>18</v>
      </c>
    </row>
    <row r="174" spans="1:17" x14ac:dyDescent="0.25">
      <c r="A174">
        <v>412</v>
      </c>
      <c r="B174" t="s">
        <v>31</v>
      </c>
      <c r="C174">
        <v>0.58499999999999996</v>
      </c>
      <c r="D174">
        <v>0.47499999999999998</v>
      </c>
      <c r="E174">
        <v>0.12</v>
      </c>
      <c r="F174">
        <v>0.94499999999999995</v>
      </c>
      <c r="G174">
        <v>0.41</v>
      </c>
      <c r="H174">
        <v>0.21149999999999999</v>
      </c>
      <c r="I174">
        <v>0.28000000000000003</v>
      </c>
      <c r="J174">
        <v>14</v>
      </c>
      <c r="K174">
        <v>5</v>
      </c>
      <c r="L174" t="s">
        <v>49</v>
      </c>
      <c r="M174" t="s">
        <v>50</v>
      </c>
      <c r="N174" t="s">
        <v>51</v>
      </c>
      <c r="O174">
        <v>5</v>
      </c>
      <c r="P174" t="s">
        <v>34</v>
      </c>
      <c r="Q174">
        <v>12.8</v>
      </c>
    </row>
    <row r="175" spans="1:17" x14ac:dyDescent="0.25">
      <c r="A175">
        <v>1171</v>
      </c>
      <c r="B175" t="s">
        <v>22</v>
      </c>
      <c r="C175">
        <v>0.625</v>
      </c>
      <c r="D175">
        <v>0.48499999999999999</v>
      </c>
      <c r="E175">
        <v>0.17499999999999999</v>
      </c>
      <c r="F175">
        <v>1.3745000000000001</v>
      </c>
      <c r="G175">
        <v>0.73350000000000004</v>
      </c>
      <c r="H175">
        <v>0.27150000000000002</v>
      </c>
      <c r="I175">
        <v>0.33200000000000002</v>
      </c>
      <c r="J175">
        <v>9</v>
      </c>
      <c r="K175">
        <v>14</v>
      </c>
      <c r="L175" t="s">
        <v>60</v>
      </c>
      <c r="M175" t="s">
        <v>61</v>
      </c>
      <c r="N175" t="s">
        <v>62</v>
      </c>
      <c r="O175">
        <v>7</v>
      </c>
      <c r="P175" t="s">
        <v>26</v>
      </c>
      <c r="Q175">
        <v>2.5</v>
      </c>
    </row>
    <row r="176" spans="1:17" x14ac:dyDescent="0.25">
      <c r="A176">
        <v>2831</v>
      </c>
      <c r="B176" t="s">
        <v>22</v>
      </c>
      <c r="C176">
        <v>0.52500000000000002</v>
      </c>
      <c r="D176">
        <v>0.43</v>
      </c>
      <c r="E176">
        <v>0.13500000000000001</v>
      </c>
      <c r="F176">
        <v>0.84350000000000003</v>
      </c>
      <c r="G176">
        <v>0.4325</v>
      </c>
      <c r="H176">
        <v>0.18</v>
      </c>
      <c r="I176">
        <v>0.18149999999999999</v>
      </c>
      <c r="J176">
        <v>9</v>
      </c>
      <c r="K176">
        <v>8</v>
      </c>
      <c r="L176" t="s">
        <v>55</v>
      </c>
      <c r="M176" t="s">
        <v>56</v>
      </c>
      <c r="N176" t="s">
        <v>57</v>
      </c>
      <c r="O176">
        <v>6</v>
      </c>
      <c r="P176" t="s">
        <v>36</v>
      </c>
      <c r="Q176">
        <v>14.1</v>
      </c>
    </row>
    <row r="177" spans="1:17" x14ac:dyDescent="0.25">
      <c r="A177">
        <v>1014</v>
      </c>
      <c r="B177" t="s">
        <v>22</v>
      </c>
      <c r="C177">
        <v>0.625</v>
      </c>
      <c r="D177">
        <v>0.47499999999999998</v>
      </c>
      <c r="E177">
        <v>0.17499999999999999</v>
      </c>
      <c r="F177">
        <v>1.1435</v>
      </c>
      <c r="G177">
        <v>0.47549999999999998</v>
      </c>
      <c r="H177">
        <v>0.2475</v>
      </c>
      <c r="I177">
        <v>0.34899999999999998</v>
      </c>
      <c r="J177">
        <v>10</v>
      </c>
      <c r="K177">
        <v>13</v>
      </c>
      <c r="L177" t="s">
        <v>27</v>
      </c>
      <c r="M177" t="s">
        <v>28</v>
      </c>
      <c r="N177" t="s">
        <v>29</v>
      </c>
      <c r="O177">
        <v>3</v>
      </c>
      <c r="P177" t="s">
        <v>39</v>
      </c>
      <c r="Q177">
        <v>3.6</v>
      </c>
    </row>
    <row r="178" spans="1:17" x14ac:dyDescent="0.25">
      <c r="A178">
        <v>1590</v>
      </c>
      <c r="B178" t="s">
        <v>17</v>
      </c>
      <c r="C178">
        <v>0.52</v>
      </c>
      <c r="D178">
        <v>0.41</v>
      </c>
      <c r="E178">
        <v>0.14499999999999999</v>
      </c>
      <c r="F178">
        <v>0.64600000000000002</v>
      </c>
      <c r="G178">
        <v>0.29649999999999999</v>
      </c>
      <c r="H178">
        <v>0.1595</v>
      </c>
      <c r="I178">
        <v>0.16500000000000001</v>
      </c>
      <c r="J178">
        <v>9</v>
      </c>
      <c r="K178">
        <v>5</v>
      </c>
      <c r="L178" t="s">
        <v>49</v>
      </c>
      <c r="M178" t="s">
        <v>50</v>
      </c>
      <c r="N178" t="s">
        <v>51</v>
      </c>
      <c r="O178">
        <v>3</v>
      </c>
      <c r="P178" t="s">
        <v>39</v>
      </c>
      <c r="Q178">
        <v>3.6</v>
      </c>
    </row>
    <row r="179" spans="1:17" x14ac:dyDescent="0.25">
      <c r="A179">
        <v>1694</v>
      </c>
      <c r="B179" t="s">
        <v>17</v>
      </c>
      <c r="C179">
        <v>0.625</v>
      </c>
      <c r="D179">
        <v>0.48499999999999999</v>
      </c>
      <c r="E179">
        <v>0.15</v>
      </c>
      <c r="F179">
        <v>1.044</v>
      </c>
      <c r="G179">
        <v>0.438</v>
      </c>
      <c r="H179">
        <v>0.28649999999999998</v>
      </c>
      <c r="I179">
        <v>0.27800000000000002</v>
      </c>
      <c r="J179">
        <v>9</v>
      </c>
      <c r="K179">
        <v>8</v>
      </c>
      <c r="L179" t="s">
        <v>55</v>
      </c>
      <c r="M179" t="s">
        <v>56</v>
      </c>
      <c r="N179" t="s">
        <v>57</v>
      </c>
      <c r="O179">
        <v>4</v>
      </c>
      <c r="P179" t="s">
        <v>59</v>
      </c>
      <c r="Q179">
        <v>6.1</v>
      </c>
    </row>
    <row r="180" spans="1:17" x14ac:dyDescent="0.25">
      <c r="A180">
        <v>3915</v>
      </c>
      <c r="B180" t="s">
        <v>17</v>
      </c>
      <c r="C180">
        <v>0.52</v>
      </c>
      <c r="D180">
        <v>0.39</v>
      </c>
      <c r="E180">
        <v>0.14000000000000001</v>
      </c>
      <c r="F180">
        <v>0.73250000000000004</v>
      </c>
      <c r="G180">
        <v>0.24149999999999999</v>
      </c>
      <c r="H180">
        <v>0.14399999999999999</v>
      </c>
      <c r="I180">
        <v>0.26</v>
      </c>
      <c r="J180">
        <v>19</v>
      </c>
      <c r="K180">
        <v>8</v>
      </c>
      <c r="L180" t="s">
        <v>55</v>
      </c>
      <c r="M180" t="s">
        <v>56</v>
      </c>
      <c r="N180" t="s">
        <v>57</v>
      </c>
      <c r="O180">
        <v>4</v>
      </c>
      <c r="P180" t="s">
        <v>59</v>
      </c>
      <c r="Q180">
        <v>6.1</v>
      </c>
    </row>
    <row r="181" spans="1:17" x14ac:dyDescent="0.25">
      <c r="A181">
        <v>504</v>
      </c>
      <c r="B181" t="s">
        <v>22</v>
      </c>
      <c r="C181">
        <v>0.6</v>
      </c>
      <c r="D181">
        <v>0.505</v>
      </c>
      <c r="E181">
        <v>0.19</v>
      </c>
      <c r="F181">
        <v>1.129</v>
      </c>
      <c r="G181">
        <v>0.4385</v>
      </c>
      <c r="H181">
        <v>0.25600000000000001</v>
      </c>
      <c r="I181">
        <v>0.36</v>
      </c>
      <c r="J181">
        <v>13</v>
      </c>
      <c r="K181">
        <v>15</v>
      </c>
      <c r="L181" t="s">
        <v>32</v>
      </c>
      <c r="M181" t="s">
        <v>33</v>
      </c>
      <c r="N181" t="s">
        <v>29</v>
      </c>
      <c r="O181">
        <v>7</v>
      </c>
      <c r="P181" t="s">
        <v>26</v>
      </c>
      <c r="Q181">
        <v>2.5</v>
      </c>
    </row>
    <row r="182" spans="1:17" x14ac:dyDescent="0.25">
      <c r="A182">
        <v>2696</v>
      </c>
      <c r="B182" t="s">
        <v>31</v>
      </c>
      <c r="C182">
        <v>0.65</v>
      </c>
      <c r="D182">
        <v>0.51</v>
      </c>
      <c r="E182">
        <v>0.155</v>
      </c>
      <c r="F182">
        <v>1.407</v>
      </c>
      <c r="G182">
        <v>0.72150000000000003</v>
      </c>
      <c r="H182">
        <v>0.29799999999999999</v>
      </c>
      <c r="I182">
        <v>0.33500000000000002</v>
      </c>
      <c r="J182">
        <v>9</v>
      </c>
      <c r="K182">
        <v>13</v>
      </c>
      <c r="L182" t="s">
        <v>27</v>
      </c>
      <c r="M182" t="s">
        <v>28</v>
      </c>
      <c r="N182" t="s">
        <v>29</v>
      </c>
      <c r="O182">
        <v>8</v>
      </c>
      <c r="P182" t="s">
        <v>30</v>
      </c>
      <c r="Q182">
        <v>12.3</v>
      </c>
    </row>
    <row r="183" spans="1:17" x14ac:dyDescent="0.25">
      <c r="A183">
        <v>841</v>
      </c>
      <c r="B183" t="s">
        <v>31</v>
      </c>
      <c r="C183">
        <v>0.49</v>
      </c>
      <c r="D183">
        <v>0.38500000000000001</v>
      </c>
      <c r="E183">
        <v>0.125</v>
      </c>
      <c r="F183">
        <v>0.60899999999999999</v>
      </c>
      <c r="G183">
        <v>0.30649999999999999</v>
      </c>
      <c r="H183">
        <v>9.6000000000000002E-2</v>
      </c>
      <c r="I183">
        <v>0.17749999999999999</v>
      </c>
      <c r="J183">
        <v>8</v>
      </c>
      <c r="K183">
        <v>9</v>
      </c>
      <c r="L183" t="s">
        <v>67</v>
      </c>
      <c r="M183" t="s">
        <v>68</v>
      </c>
      <c r="N183" t="s">
        <v>69</v>
      </c>
      <c r="O183">
        <v>6</v>
      </c>
      <c r="P183" t="s">
        <v>36</v>
      </c>
      <c r="Q183">
        <v>14.1</v>
      </c>
    </row>
    <row r="184" spans="1:17" x14ac:dyDescent="0.25">
      <c r="A184">
        <v>1774</v>
      </c>
      <c r="B184" t="s">
        <v>17</v>
      </c>
      <c r="C184">
        <v>0.46500000000000002</v>
      </c>
      <c r="D184">
        <v>0.32500000000000001</v>
      </c>
      <c r="E184">
        <v>0.14000000000000001</v>
      </c>
      <c r="F184">
        <v>0.76149999999999995</v>
      </c>
      <c r="G184">
        <v>0.36199999999999999</v>
      </c>
      <c r="H184">
        <v>0.1535</v>
      </c>
      <c r="I184">
        <v>0.20899999999999999</v>
      </c>
      <c r="J184">
        <v>10</v>
      </c>
      <c r="K184">
        <v>3</v>
      </c>
      <c r="L184" t="s">
        <v>46</v>
      </c>
      <c r="M184" t="s">
        <v>47</v>
      </c>
      <c r="N184" t="s">
        <v>48</v>
      </c>
      <c r="O184">
        <v>8</v>
      </c>
      <c r="P184" t="s">
        <v>30</v>
      </c>
      <c r="Q184">
        <v>12.3</v>
      </c>
    </row>
    <row r="185" spans="1:17" x14ac:dyDescent="0.25">
      <c r="A185">
        <v>2100</v>
      </c>
      <c r="B185" t="s">
        <v>22</v>
      </c>
      <c r="C185">
        <v>0.4</v>
      </c>
      <c r="D185">
        <v>0.31</v>
      </c>
      <c r="E185">
        <v>0.115</v>
      </c>
      <c r="F185">
        <v>0.34649999999999997</v>
      </c>
      <c r="G185">
        <v>0.14749999999999999</v>
      </c>
      <c r="H185">
        <v>6.9500000000000006E-2</v>
      </c>
      <c r="I185">
        <v>0.115</v>
      </c>
      <c r="J185">
        <v>10</v>
      </c>
      <c r="K185">
        <v>14</v>
      </c>
      <c r="L185" t="s">
        <v>60</v>
      </c>
      <c r="M185" t="s">
        <v>61</v>
      </c>
      <c r="N185" t="s">
        <v>62</v>
      </c>
      <c r="O185">
        <v>2</v>
      </c>
      <c r="P185" t="s">
        <v>70</v>
      </c>
      <c r="Q185">
        <v>18</v>
      </c>
    </row>
    <row r="186" spans="1:17" x14ac:dyDescent="0.25">
      <c r="A186">
        <v>574</v>
      </c>
      <c r="B186" t="s">
        <v>22</v>
      </c>
      <c r="C186">
        <v>0.56999999999999995</v>
      </c>
      <c r="D186">
        <v>0.44</v>
      </c>
      <c r="E186">
        <v>0.14000000000000001</v>
      </c>
      <c r="F186">
        <v>0.95350000000000001</v>
      </c>
      <c r="G186">
        <v>0.3785</v>
      </c>
      <c r="H186">
        <v>0.20100000000000001</v>
      </c>
      <c r="I186">
        <v>0.30499999999999999</v>
      </c>
      <c r="J186">
        <v>17</v>
      </c>
      <c r="K186">
        <v>5</v>
      </c>
      <c r="L186" t="s">
        <v>49</v>
      </c>
      <c r="M186" t="s">
        <v>50</v>
      </c>
      <c r="N186" t="s">
        <v>51</v>
      </c>
      <c r="O186">
        <v>6</v>
      </c>
      <c r="P186" t="s">
        <v>36</v>
      </c>
      <c r="Q186">
        <v>14.1</v>
      </c>
    </row>
    <row r="187" spans="1:17" x14ac:dyDescent="0.25">
      <c r="A187">
        <v>1762</v>
      </c>
      <c r="B187" t="s">
        <v>31</v>
      </c>
      <c r="C187">
        <v>0.75</v>
      </c>
      <c r="D187">
        <v>0.59499999999999997</v>
      </c>
      <c r="E187">
        <v>0.20499999999999999</v>
      </c>
      <c r="F187">
        <v>2.2204999999999999</v>
      </c>
      <c r="G187">
        <v>1.083</v>
      </c>
      <c r="H187">
        <v>0.42099999999999999</v>
      </c>
      <c r="I187">
        <v>0.63</v>
      </c>
      <c r="J187">
        <v>12</v>
      </c>
      <c r="K187">
        <v>13</v>
      </c>
      <c r="L187" t="s">
        <v>27</v>
      </c>
      <c r="M187" t="s">
        <v>28</v>
      </c>
      <c r="N187" t="s">
        <v>29</v>
      </c>
      <c r="O187">
        <v>3</v>
      </c>
      <c r="P187" t="s">
        <v>39</v>
      </c>
      <c r="Q187">
        <v>3.6</v>
      </c>
    </row>
    <row r="188" spans="1:17" x14ac:dyDescent="0.25">
      <c r="A188">
        <v>767</v>
      </c>
      <c r="B188" t="s">
        <v>22</v>
      </c>
      <c r="C188">
        <v>0.59</v>
      </c>
      <c r="D188">
        <v>0.44500000000000001</v>
      </c>
      <c r="E188">
        <v>0.13</v>
      </c>
      <c r="F188">
        <v>1.1325000000000001</v>
      </c>
      <c r="G188">
        <v>0.38250000000000001</v>
      </c>
      <c r="H188">
        <v>0.23400000000000001</v>
      </c>
      <c r="I188">
        <v>0.32</v>
      </c>
      <c r="J188">
        <v>13</v>
      </c>
      <c r="K188">
        <v>8</v>
      </c>
      <c r="L188" t="s">
        <v>55</v>
      </c>
      <c r="M188" t="s">
        <v>56</v>
      </c>
      <c r="N188" t="s">
        <v>57</v>
      </c>
      <c r="O188">
        <v>2</v>
      </c>
      <c r="P188" t="s">
        <v>70</v>
      </c>
      <c r="Q188">
        <v>18</v>
      </c>
    </row>
    <row r="189" spans="1:17" x14ac:dyDescent="0.25">
      <c r="A189">
        <v>2704</v>
      </c>
      <c r="B189" t="s">
        <v>31</v>
      </c>
      <c r="C189">
        <v>0.68</v>
      </c>
      <c r="D189">
        <v>0.53</v>
      </c>
      <c r="E189">
        <v>0.18</v>
      </c>
      <c r="F189">
        <v>1.5289999999999999</v>
      </c>
      <c r="G189">
        <v>0.76349999999999996</v>
      </c>
      <c r="H189">
        <v>0.3115</v>
      </c>
      <c r="I189">
        <v>0.40250000000000002</v>
      </c>
      <c r="J189">
        <v>11</v>
      </c>
      <c r="K189">
        <v>9</v>
      </c>
      <c r="L189" t="s">
        <v>67</v>
      </c>
      <c r="M189" t="s">
        <v>68</v>
      </c>
      <c r="N189" t="s">
        <v>69</v>
      </c>
      <c r="O189">
        <v>6</v>
      </c>
      <c r="P189" t="s">
        <v>36</v>
      </c>
      <c r="Q189">
        <v>14.1</v>
      </c>
    </row>
    <row r="190" spans="1:17" x14ac:dyDescent="0.25">
      <c r="A190">
        <v>677</v>
      </c>
      <c r="B190" t="s">
        <v>31</v>
      </c>
      <c r="C190">
        <v>0.54</v>
      </c>
      <c r="D190">
        <v>0.41499999999999998</v>
      </c>
      <c r="E190">
        <v>0.14499999999999999</v>
      </c>
      <c r="F190">
        <v>0.74</v>
      </c>
      <c r="G190">
        <v>0.26350000000000001</v>
      </c>
      <c r="H190">
        <v>0.16800000000000001</v>
      </c>
      <c r="I190">
        <v>0.245</v>
      </c>
      <c r="J190">
        <v>12</v>
      </c>
      <c r="K190">
        <v>9</v>
      </c>
      <c r="L190" t="s">
        <v>67</v>
      </c>
      <c r="M190" t="s">
        <v>68</v>
      </c>
      <c r="N190" t="s">
        <v>69</v>
      </c>
      <c r="O190">
        <v>5</v>
      </c>
      <c r="P190" t="s">
        <v>34</v>
      </c>
      <c r="Q190">
        <v>12.8</v>
      </c>
    </row>
    <row r="191" spans="1:17" x14ac:dyDescent="0.25">
      <c r="A191">
        <v>3803</v>
      </c>
      <c r="B191" t="s">
        <v>17</v>
      </c>
      <c r="C191">
        <v>0.30499999999999999</v>
      </c>
      <c r="D191">
        <v>0.23</v>
      </c>
      <c r="E191">
        <v>7.4999999999999997E-2</v>
      </c>
      <c r="F191">
        <v>0.14549999999999999</v>
      </c>
      <c r="G191">
        <v>5.9499999999999997E-2</v>
      </c>
      <c r="H191">
        <v>3.0499999999999999E-2</v>
      </c>
      <c r="I191">
        <v>0.05</v>
      </c>
      <c r="J191">
        <v>6</v>
      </c>
      <c r="K191">
        <v>5</v>
      </c>
      <c r="L191" t="s">
        <v>49</v>
      </c>
      <c r="M191" t="s">
        <v>50</v>
      </c>
      <c r="N191" t="s">
        <v>51</v>
      </c>
      <c r="O191">
        <v>1</v>
      </c>
      <c r="P191" t="s">
        <v>21</v>
      </c>
      <c r="Q191">
        <v>22.1</v>
      </c>
    </row>
    <row r="192" spans="1:17" x14ac:dyDescent="0.25">
      <c r="A192">
        <v>602</v>
      </c>
      <c r="B192" t="s">
        <v>22</v>
      </c>
      <c r="C192">
        <v>0.38500000000000001</v>
      </c>
      <c r="D192">
        <v>0.315</v>
      </c>
      <c r="E192">
        <v>0.11</v>
      </c>
      <c r="F192">
        <v>0.28599999999999998</v>
      </c>
      <c r="G192">
        <v>0.1225</v>
      </c>
      <c r="H192">
        <v>6.3500000000000001E-2</v>
      </c>
      <c r="I192">
        <v>8.3500000000000005E-2</v>
      </c>
      <c r="J192">
        <v>10</v>
      </c>
      <c r="K192">
        <v>15</v>
      </c>
      <c r="L192" t="s">
        <v>32</v>
      </c>
      <c r="M192" t="s">
        <v>33</v>
      </c>
      <c r="N192" t="s">
        <v>29</v>
      </c>
      <c r="O192">
        <v>8</v>
      </c>
      <c r="P192" t="s">
        <v>30</v>
      </c>
      <c r="Q192">
        <v>12.3</v>
      </c>
    </row>
    <row r="193" spans="1:17" x14ac:dyDescent="0.25">
      <c r="A193">
        <v>1296</v>
      </c>
      <c r="B193" t="s">
        <v>17</v>
      </c>
      <c r="C193">
        <v>0.52500000000000002</v>
      </c>
      <c r="D193">
        <v>0.4</v>
      </c>
      <c r="E193">
        <v>0.125</v>
      </c>
      <c r="F193">
        <v>0.69650000000000001</v>
      </c>
      <c r="G193">
        <v>0.36899999999999999</v>
      </c>
      <c r="H193">
        <v>0.13850000000000001</v>
      </c>
      <c r="I193">
        <v>0.16400000000000001</v>
      </c>
      <c r="J193">
        <v>9</v>
      </c>
      <c r="K193">
        <v>13</v>
      </c>
      <c r="L193" t="s">
        <v>27</v>
      </c>
      <c r="M193" t="s">
        <v>28</v>
      </c>
      <c r="N193" t="s">
        <v>29</v>
      </c>
      <c r="O193">
        <v>10</v>
      </c>
      <c r="P193" t="s">
        <v>35</v>
      </c>
      <c r="Q193">
        <v>24.1</v>
      </c>
    </row>
    <row r="194" spans="1:17" x14ac:dyDescent="0.25">
      <c r="A194">
        <v>4008</v>
      </c>
      <c r="B194" t="s">
        <v>22</v>
      </c>
      <c r="C194">
        <v>0.58499999999999996</v>
      </c>
      <c r="D194">
        <v>0.46</v>
      </c>
      <c r="E194">
        <v>0.15</v>
      </c>
      <c r="F194">
        <v>1.0035000000000001</v>
      </c>
      <c r="G194">
        <v>0.503</v>
      </c>
      <c r="H194">
        <v>0.21049999999999999</v>
      </c>
      <c r="I194">
        <v>0.2515</v>
      </c>
      <c r="J194">
        <v>11</v>
      </c>
      <c r="K194">
        <v>13</v>
      </c>
      <c r="L194" t="s">
        <v>27</v>
      </c>
      <c r="M194" t="s">
        <v>28</v>
      </c>
      <c r="N194" t="s">
        <v>29</v>
      </c>
      <c r="O194">
        <v>10</v>
      </c>
      <c r="P194" t="s">
        <v>35</v>
      </c>
      <c r="Q194">
        <v>24.1</v>
      </c>
    </row>
    <row r="195" spans="1:17" x14ac:dyDescent="0.25">
      <c r="A195">
        <v>177</v>
      </c>
      <c r="B195" t="s">
        <v>17</v>
      </c>
      <c r="C195">
        <v>0.315</v>
      </c>
      <c r="D195">
        <v>0.21</v>
      </c>
      <c r="E195">
        <v>0.06</v>
      </c>
      <c r="F195">
        <v>0.125</v>
      </c>
      <c r="G195">
        <v>0.06</v>
      </c>
      <c r="H195">
        <v>3.7499999999999999E-2</v>
      </c>
      <c r="I195">
        <v>3.5000000000000003E-2</v>
      </c>
      <c r="J195">
        <v>5</v>
      </c>
      <c r="K195">
        <v>8</v>
      </c>
      <c r="L195" t="s">
        <v>55</v>
      </c>
      <c r="M195" t="s">
        <v>56</v>
      </c>
      <c r="N195" t="s">
        <v>57</v>
      </c>
      <c r="O195">
        <v>8</v>
      </c>
      <c r="P195" t="s">
        <v>30</v>
      </c>
      <c r="Q195">
        <v>12.3</v>
      </c>
    </row>
    <row r="196" spans="1:17" x14ac:dyDescent="0.25">
      <c r="A196">
        <v>1173</v>
      </c>
      <c r="B196" t="s">
        <v>31</v>
      </c>
      <c r="C196">
        <v>0.63</v>
      </c>
      <c r="D196">
        <v>0.47</v>
      </c>
      <c r="E196">
        <v>0.155</v>
      </c>
      <c r="F196">
        <v>1.1325000000000001</v>
      </c>
      <c r="G196">
        <v>0.58899999999999997</v>
      </c>
      <c r="H196">
        <v>0.21099999999999999</v>
      </c>
      <c r="I196">
        <v>0.28699999999999998</v>
      </c>
      <c r="J196">
        <v>8</v>
      </c>
      <c r="K196">
        <v>3</v>
      </c>
      <c r="L196" t="s">
        <v>46</v>
      </c>
      <c r="M196" t="s">
        <v>47</v>
      </c>
      <c r="N196" t="s">
        <v>48</v>
      </c>
      <c r="O196">
        <v>7</v>
      </c>
      <c r="P196" t="s">
        <v>26</v>
      </c>
      <c r="Q196">
        <v>2.5</v>
      </c>
    </row>
    <row r="197" spans="1:17" x14ac:dyDescent="0.25">
      <c r="A197">
        <v>2893</v>
      </c>
      <c r="B197" t="s">
        <v>31</v>
      </c>
      <c r="C197">
        <v>0.53</v>
      </c>
      <c r="D197">
        <v>0.40500000000000003</v>
      </c>
      <c r="E197">
        <v>0.15</v>
      </c>
      <c r="F197">
        <v>0.83150000000000002</v>
      </c>
      <c r="G197">
        <v>0.35199999999999998</v>
      </c>
      <c r="H197">
        <v>0.187</v>
      </c>
      <c r="I197">
        <v>0.2525</v>
      </c>
      <c r="J197">
        <v>10</v>
      </c>
      <c r="K197">
        <v>6</v>
      </c>
      <c r="L197" t="s">
        <v>40</v>
      </c>
      <c r="M197" t="s">
        <v>41</v>
      </c>
      <c r="N197" t="s">
        <v>42</v>
      </c>
      <c r="O197">
        <v>3</v>
      </c>
      <c r="P197" t="s">
        <v>39</v>
      </c>
      <c r="Q197">
        <v>3.6</v>
      </c>
    </row>
    <row r="198" spans="1:17" x14ac:dyDescent="0.25">
      <c r="A198">
        <v>1390</v>
      </c>
      <c r="B198" t="s">
        <v>31</v>
      </c>
      <c r="C198">
        <v>0.63500000000000001</v>
      </c>
      <c r="D198">
        <v>0.49</v>
      </c>
      <c r="E198">
        <v>0.16</v>
      </c>
      <c r="F198">
        <v>1.101</v>
      </c>
      <c r="G198">
        <v>0.53400000000000003</v>
      </c>
      <c r="H198">
        <v>0.1865</v>
      </c>
      <c r="I198">
        <v>0.34549999999999997</v>
      </c>
      <c r="J198">
        <v>10</v>
      </c>
      <c r="K198">
        <v>14</v>
      </c>
      <c r="L198" t="s">
        <v>60</v>
      </c>
      <c r="M198" t="s">
        <v>61</v>
      </c>
      <c r="N198" t="s">
        <v>62</v>
      </c>
      <c r="O198">
        <v>5</v>
      </c>
      <c r="P198" t="s">
        <v>34</v>
      </c>
      <c r="Q198">
        <v>12.8</v>
      </c>
    </row>
    <row r="199" spans="1:17" x14ac:dyDescent="0.25">
      <c r="A199">
        <v>449</v>
      </c>
      <c r="B199" t="s">
        <v>31</v>
      </c>
      <c r="C199">
        <v>0.60499999999999998</v>
      </c>
      <c r="D199">
        <v>0.5</v>
      </c>
      <c r="E199">
        <v>0.17499999999999999</v>
      </c>
      <c r="F199">
        <v>1.0980000000000001</v>
      </c>
      <c r="G199">
        <v>0.47649999999999998</v>
      </c>
      <c r="H199">
        <v>0.23200000000000001</v>
      </c>
      <c r="I199">
        <v>0.375</v>
      </c>
      <c r="J199">
        <v>12</v>
      </c>
      <c r="K199">
        <v>10</v>
      </c>
      <c r="L199" t="s">
        <v>23</v>
      </c>
      <c r="M199" t="s">
        <v>24</v>
      </c>
      <c r="N199" t="s">
        <v>25</v>
      </c>
      <c r="O199">
        <v>8</v>
      </c>
      <c r="P199" t="s">
        <v>30</v>
      </c>
      <c r="Q199">
        <v>12.3</v>
      </c>
    </row>
    <row r="200" spans="1:17" x14ac:dyDescent="0.25">
      <c r="A200">
        <v>2107</v>
      </c>
      <c r="B200" t="s">
        <v>31</v>
      </c>
      <c r="C200">
        <v>0.59499999999999997</v>
      </c>
      <c r="D200">
        <v>0.45500000000000002</v>
      </c>
      <c r="E200">
        <v>0.155</v>
      </c>
      <c r="F200">
        <v>1.0409999999999999</v>
      </c>
      <c r="G200">
        <v>0.41599999999999998</v>
      </c>
      <c r="H200">
        <v>0.21049999999999999</v>
      </c>
      <c r="I200">
        <v>0.36499999999999999</v>
      </c>
      <c r="J200">
        <v>14</v>
      </c>
      <c r="K200">
        <v>7</v>
      </c>
      <c r="L200" t="s">
        <v>43</v>
      </c>
      <c r="M200" t="s">
        <v>44</v>
      </c>
      <c r="N200" t="s">
        <v>45</v>
      </c>
      <c r="O200">
        <v>6</v>
      </c>
      <c r="P200" t="s">
        <v>36</v>
      </c>
      <c r="Q200">
        <v>14.1</v>
      </c>
    </row>
    <row r="201" spans="1:17" x14ac:dyDescent="0.25">
      <c r="A201">
        <v>2581</v>
      </c>
      <c r="B201" t="s">
        <v>31</v>
      </c>
      <c r="C201">
        <v>0.52500000000000002</v>
      </c>
      <c r="D201">
        <v>0.42499999999999999</v>
      </c>
      <c r="E201">
        <v>0.125</v>
      </c>
      <c r="F201">
        <v>0.81200000000000006</v>
      </c>
      <c r="G201">
        <v>0.40350000000000003</v>
      </c>
      <c r="H201">
        <v>0.17050000000000001</v>
      </c>
      <c r="I201">
        <v>0.19500000000000001</v>
      </c>
      <c r="J201">
        <v>8</v>
      </c>
      <c r="K201">
        <v>13</v>
      </c>
      <c r="L201" t="s">
        <v>27</v>
      </c>
      <c r="M201" t="s">
        <v>28</v>
      </c>
      <c r="N201" t="s">
        <v>29</v>
      </c>
      <c r="O201">
        <v>6</v>
      </c>
      <c r="P201" t="s">
        <v>36</v>
      </c>
      <c r="Q201">
        <v>14.1</v>
      </c>
    </row>
    <row r="202" spans="1:17" x14ac:dyDescent="0.25">
      <c r="A202">
        <v>613</v>
      </c>
      <c r="B202" t="s">
        <v>31</v>
      </c>
      <c r="C202">
        <v>0.32500000000000001</v>
      </c>
      <c r="D202">
        <v>0.24</v>
      </c>
      <c r="E202">
        <v>7.4999999999999997E-2</v>
      </c>
      <c r="F202">
        <v>0.155</v>
      </c>
      <c r="G202">
        <v>4.7500000000000001E-2</v>
      </c>
      <c r="H202">
        <v>3.5499999999999997E-2</v>
      </c>
      <c r="I202">
        <v>0.06</v>
      </c>
      <c r="J202">
        <v>9</v>
      </c>
      <c r="K202">
        <v>6</v>
      </c>
      <c r="L202" t="s">
        <v>40</v>
      </c>
      <c r="M202" t="s">
        <v>41</v>
      </c>
      <c r="N202" t="s">
        <v>42</v>
      </c>
      <c r="O202">
        <v>4</v>
      </c>
      <c r="P202" t="s">
        <v>59</v>
      </c>
      <c r="Q202">
        <v>6.1</v>
      </c>
    </row>
    <row r="203" spans="1:17" x14ac:dyDescent="0.25">
      <c r="A203">
        <v>945</v>
      </c>
      <c r="B203" t="s">
        <v>22</v>
      </c>
      <c r="C203">
        <v>0.46500000000000002</v>
      </c>
      <c r="D203">
        <v>0.35</v>
      </c>
      <c r="E203">
        <v>0.125</v>
      </c>
      <c r="F203">
        <v>0.48199999999999998</v>
      </c>
      <c r="G203">
        <v>0.23</v>
      </c>
      <c r="H203">
        <v>0.106</v>
      </c>
      <c r="I203">
        <v>0.1095</v>
      </c>
      <c r="J203">
        <v>6</v>
      </c>
      <c r="K203">
        <v>4</v>
      </c>
      <c r="L203" t="s">
        <v>18</v>
      </c>
      <c r="M203" t="s">
        <v>19</v>
      </c>
      <c r="N203" t="s">
        <v>20</v>
      </c>
      <c r="O203">
        <v>9</v>
      </c>
      <c r="P203" t="s">
        <v>58</v>
      </c>
      <c r="Q203">
        <v>1.9</v>
      </c>
    </row>
    <row r="204" spans="1:17" x14ac:dyDescent="0.25">
      <c r="A204">
        <v>3081</v>
      </c>
      <c r="B204" t="s">
        <v>31</v>
      </c>
      <c r="C204">
        <v>0.71</v>
      </c>
      <c r="D204">
        <v>0.56000000000000005</v>
      </c>
      <c r="E204">
        <v>0.17499999999999999</v>
      </c>
      <c r="F204">
        <v>1.724</v>
      </c>
      <c r="G204">
        <v>0.56599999999999995</v>
      </c>
      <c r="H204">
        <v>0.45750000000000002</v>
      </c>
      <c r="I204">
        <v>0.46250000000000002</v>
      </c>
      <c r="J204">
        <v>13</v>
      </c>
      <c r="K204">
        <v>3</v>
      </c>
      <c r="L204" t="s">
        <v>46</v>
      </c>
      <c r="M204" t="s">
        <v>47</v>
      </c>
      <c r="N204" t="s">
        <v>48</v>
      </c>
      <c r="O204">
        <v>2</v>
      </c>
      <c r="P204" t="s">
        <v>70</v>
      </c>
      <c r="Q204">
        <v>18</v>
      </c>
    </row>
    <row r="205" spans="1:17" x14ac:dyDescent="0.25">
      <c r="A205">
        <v>3809</v>
      </c>
      <c r="B205" t="s">
        <v>31</v>
      </c>
      <c r="C205">
        <v>0.51500000000000001</v>
      </c>
      <c r="D205">
        <v>0.38500000000000001</v>
      </c>
      <c r="E205">
        <v>0.13</v>
      </c>
      <c r="F205">
        <v>0.623</v>
      </c>
      <c r="G205">
        <v>0.28549999999999998</v>
      </c>
      <c r="H205">
        <v>0.1285</v>
      </c>
      <c r="I205">
        <v>0.17499999999999999</v>
      </c>
      <c r="J205">
        <v>10</v>
      </c>
      <c r="K205">
        <v>11</v>
      </c>
      <c r="L205" t="s">
        <v>37</v>
      </c>
      <c r="M205" t="s">
        <v>38</v>
      </c>
      <c r="N205" t="s">
        <v>29</v>
      </c>
      <c r="O205">
        <v>1</v>
      </c>
      <c r="P205" t="s">
        <v>21</v>
      </c>
      <c r="Q205">
        <v>22.1</v>
      </c>
    </row>
    <row r="206" spans="1:17" x14ac:dyDescent="0.25">
      <c r="A206">
        <v>1537</v>
      </c>
      <c r="B206" t="s">
        <v>17</v>
      </c>
      <c r="C206">
        <v>0.33500000000000002</v>
      </c>
      <c r="D206">
        <v>0.255</v>
      </c>
      <c r="E206">
        <v>0.08</v>
      </c>
      <c r="F206">
        <v>0.16800000000000001</v>
      </c>
      <c r="G206">
        <v>7.9000000000000001E-2</v>
      </c>
      <c r="H206">
        <v>3.5499999999999997E-2</v>
      </c>
      <c r="I206">
        <v>0.05</v>
      </c>
      <c r="J206">
        <v>5</v>
      </c>
      <c r="K206">
        <v>14</v>
      </c>
      <c r="L206" t="s">
        <v>60</v>
      </c>
      <c r="M206" t="s">
        <v>61</v>
      </c>
      <c r="N206" t="s">
        <v>62</v>
      </c>
      <c r="O206">
        <v>1</v>
      </c>
      <c r="P206" t="s">
        <v>21</v>
      </c>
      <c r="Q206">
        <v>22.1</v>
      </c>
    </row>
    <row r="207" spans="1:17" x14ac:dyDescent="0.25">
      <c r="A207">
        <v>3484</v>
      </c>
      <c r="B207" t="s">
        <v>17</v>
      </c>
      <c r="C207">
        <v>0.47</v>
      </c>
      <c r="D207">
        <v>0.35499999999999998</v>
      </c>
      <c r="E207">
        <v>0.115</v>
      </c>
      <c r="F207">
        <v>0.41549999999999998</v>
      </c>
      <c r="G207">
        <v>0.16700000000000001</v>
      </c>
      <c r="H207">
        <v>8.4000000000000005E-2</v>
      </c>
      <c r="I207">
        <v>0.13900000000000001</v>
      </c>
      <c r="J207">
        <v>7</v>
      </c>
      <c r="K207">
        <v>7</v>
      </c>
      <c r="L207" t="s">
        <v>43</v>
      </c>
      <c r="M207" t="s">
        <v>44</v>
      </c>
      <c r="N207" t="s">
        <v>45</v>
      </c>
      <c r="O207">
        <v>8</v>
      </c>
      <c r="P207" t="s">
        <v>30</v>
      </c>
      <c r="Q207">
        <v>12.3</v>
      </c>
    </row>
    <row r="208" spans="1:17" x14ac:dyDescent="0.25">
      <c r="A208">
        <v>2958</v>
      </c>
      <c r="B208" t="s">
        <v>22</v>
      </c>
      <c r="C208">
        <v>0.65500000000000003</v>
      </c>
      <c r="D208">
        <v>0.5</v>
      </c>
      <c r="E208">
        <v>0.20499999999999999</v>
      </c>
      <c r="F208">
        <v>1.528</v>
      </c>
      <c r="G208">
        <v>0.62150000000000005</v>
      </c>
      <c r="H208">
        <v>0.3725</v>
      </c>
      <c r="I208">
        <v>0.45350000000000001</v>
      </c>
      <c r="J208">
        <v>11</v>
      </c>
      <c r="K208">
        <v>12</v>
      </c>
      <c r="L208" t="s">
        <v>63</v>
      </c>
      <c r="M208" t="s">
        <v>64</v>
      </c>
      <c r="N208" t="s">
        <v>29</v>
      </c>
      <c r="O208">
        <v>1</v>
      </c>
      <c r="P208" t="s">
        <v>21</v>
      </c>
      <c r="Q208">
        <v>22.1</v>
      </c>
    </row>
    <row r="209" spans="1:17" x14ac:dyDescent="0.25">
      <c r="A209">
        <v>1075</v>
      </c>
      <c r="B209" t="s">
        <v>17</v>
      </c>
      <c r="C209">
        <v>0.41</v>
      </c>
      <c r="D209">
        <v>0.3</v>
      </c>
      <c r="E209">
        <v>0.1</v>
      </c>
      <c r="F209">
        <v>0.28199999999999997</v>
      </c>
      <c r="G209">
        <v>0.1255</v>
      </c>
      <c r="H209">
        <v>5.7000000000000002E-2</v>
      </c>
      <c r="I209">
        <v>8.7499999999999994E-2</v>
      </c>
      <c r="J209">
        <v>7</v>
      </c>
      <c r="K209">
        <v>12</v>
      </c>
      <c r="L209" t="s">
        <v>63</v>
      </c>
      <c r="M209" t="s">
        <v>64</v>
      </c>
      <c r="N209" t="s">
        <v>29</v>
      </c>
      <c r="O209">
        <v>1</v>
      </c>
      <c r="P209" t="s">
        <v>21</v>
      </c>
      <c r="Q209">
        <v>22.1</v>
      </c>
    </row>
    <row r="210" spans="1:17" x14ac:dyDescent="0.25">
      <c r="A210">
        <v>1711</v>
      </c>
      <c r="B210" t="s">
        <v>31</v>
      </c>
      <c r="C210">
        <v>0.64500000000000002</v>
      </c>
      <c r="D210">
        <v>0.51</v>
      </c>
      <c r="E210">
        <v>0.19500000000000001</v>
      </c>
      <c r="F210">
        <v>1.226</v>
      </c>
      <c r="G210">
        <v>0.58850000000000002</v>
      </c>
      <c r="H210">
        <v>0.2215</v>
      </c>
      <c r="I210">
        <v>0.3745</v>
      </c>
      <c r="J210">
        <v>10</v>
      </c>
      <c r="K210">
        <v>6</v>
      </c>
      <c r="L210" t="s">
        <v>40</v>
      </c>
      <c r="M210" t="s">
        <v>41</v>
      </c>
      <c r="N210" t="s">
        <v>42</v>
      </c>
      <c r="O210">
        <v>8</v>
      </c>
      <c r="P210" t="s">
        <v>30</v>
      </c>
      <c r="Q210">
        <v>12.3</v>
      </c>
    </row>
    <row r="211" spans="1:17" x14ac:dyDescent="0.25">
      <c r="A211">
        <v>973</v>
      </c>
      <c r="B211" t="s">
        <v>22</v>
      </c>
      <c r="C211">
        <v>0.52500000000000002</v>
      </c>
      <c r="D211">
        <v>0.41499999999999998</v>
      </c>
      <c r="E211">
        <v>0.14000000000000001</v>
      </c>
      <c r="F211">
        <v>0.72399999999999998</v>
      </c>
      <c r="G211">
        <v>0.34749999999999998</v>
      </c>
      <c r="H211">
        <v>0.17299999999999999</v>
      </c>
      <c r="I211">
        <v>0.17499999999999999</v>
      </c>
      <c r="J211">
        <v>8</v>
      </c>
      <c r="K211">
        <v>8</v>
      </c>
      <c r="L211" t="s">
        <v>55</v>
      </c>
      <c r="M211" t="s">
        <v>56</v>
      </c>
      <c r="N211" t="s">
        <v>57</v>
      </c>
      <c r="O211">
        <v>1</v>
      </c>
      <c r="P211" t="s">
        <v>21</v>
      </c>
      <c r="Q211">
        <v>22.1</v>
      </c>
    </row>
    <row r="212" spans="1:17" x14ac:dyDescent="0.25">
      <c r="A212">
        <v>318</v>
      </c>
      <c r="B212" t="s">
        <v>31</v>
      </c>
      <c r="C212">
        <v>0.45</v>
      </c>
      <c r="D212">
        <v>0.35</v>
      </c>
      <c r="E212">
        <v>0.1</v>
      </c>
      <c r="F212">
        <v>0.36749999999999999</v>
      </c>
      <c r="G212">
        <v>0.14649999999999999</v>
      </c>
      <c r="H212">
        <v>0.10150000000000001</v>
      </c>
      <c r="I212">
        <v>0.12</v>
      </c>
      <c r="J212">
        <v>10</v>
      </c>
      <c r="K212">
        <v>4</v>
      </c>
      <c r="L212" t="s">
        <v>18</v>
      </c>
      <c r="M212" t="s">
        <v>19</v>
      </c>
      <c r="N212" t="s">
        <v>20</v>
      </c>
      <c r="O212">
        <v>10</v>
      </c>
      <c r="P212" t="s">
        <v>35</v>
      </c>
      <c r="Q212">
        <v>24.1</v>
      </c>
    </row>
    <row r="213" spans="1:17" x14ac:dyDescent="0.25">
      <c r="A213">
        <v>2196</v>
      </c>
      <c r="B213" t="s">
        <v>17</v>
      </c>
      <c r="C213">
        <v>0.26</v>
      </c>
      <c r="D213">
        <v>0.215</v>
      </c>
      <c r="E213">
        <v>0.08</v>
      </c>
      <c r="F213">
        <v>9.9000000000000005E-2</v>
      </c>
      <c r="G213">
        <v>3.6999999999999998E-2</v>
      </c>
      <c r="H213">
        <v>2.5499999999999998E-2</v>
      </c>
      <c r="I213">
        <v>4.4999999999999998E-2</v>
      </c>
      <c r="J213">
        <v>5</v>
      </c>
      <c r="K213">
        <v>2</v>
      </c>
      <c r="L213" t="s">
        <v>52</v>
      </c>
      <c r="M213" t="s">
        <v>53</v>
      </c>
      <c r="N213" t="s">
        <v>54</v>
      </c>
      <c r="O213">
        <v>8</v>
      </c>
      <c r="P213" t="s">
        <v>30</v>
      </c>
      <c r="Q213">
        <v>12.3</v>
      </c>
    </row>
    <row r="214" spans="1:17" x14ac:dyDescent="0.25">
      <c r="A214">
        <v>1845</v>
      </c>
      <c r="B214" t="s">
        <v>17</v>
      </c>
      <c r="C214">
        <v>0.435</v>
      </c>
      <c r="D214">
        <v>0.34499999999999997</v>
      </c>
      <c r="E214">
        <v>0.12</v>
      </c>
      <c r="F214">
        <v>0.32150000000000001</v>
      </c>
      <c r="G214">
        <v>0.13</v>
      </c>
      <c r="H214">
        <v>5.6000000000000001E-2</v>
      </c>
      <c r="I214">
        <v>0.11849999999999999</v>
      </c>
      <c r="J214">
        <v>7</v>
      </c>
      <c r="K214">
        <v>2</v>
      </c>
      <c r="L214" t="s">
        <v>52</v>
      </c>
      <c r="M214" t="s">
        <v>53</v>
      </c>
      <c r="N214" t="s">
        <v>54</v>
      </c>
      <c r="O214">
        <v>1</v>
      </c>
      <c r="P214" t="s">
        <v>21</v>
      </c>
      <c r="Q214">
        <v>22.1</v>
      </c>
    </row>
    <row r="215" spans="1:17" x14ac:dyDescent="0.25">
      <c r="A215">
        <v>3975</v>
      </c>
      <c r="B215" t="s">
        <v>17</v>
      </c>
      <c r="C215">
        <v>0.42</v>
      </c>
      <c r="D215">
        <v>0.32</v>
      </c>
      <c r="E215">
        <v>0.115</v>
      </c>
      <c r="F215">
        <v>0.40899999999999997</v>
      </c>
      <c r="G215">
        <v>0.20549999999999999</v>
      </c>
      <c r="H215">
        <v>9.35E-2</v>
      </c>
      <c r="I215">
        <v>0.105</v>
      </c>
      <c r="J215">
        <v>8</v>
      </c>
      <c r="K215">
        <v>10</v>
      </c>
      <c r="L215" t="s">
        <v>23</v>
      </c>
      <c r="M215" t="s">
        <v>24</v>
      </c>
      <c r="N215" t="s">
        <v>25</v>
      </c>
      <c r="O215">
        <v>3</v>
      </c>
      <c r="P215" t="s">
        <v>39</v>
      </c>
      <c r="Q215">
        <v>3.6</v>
      </c>
    </row>
    <row r="216" spans="1:17" x14ac:dyDescent="0.25">
      <c r="A216">
        <v>2904</v>
      </c>
      <c r="B216" t="s">
        <v>22</v>
      </c>
      <c r="C216">
        <v>0.57499999999999996</v>
      </c>
      <c r="D216">
        <v>0.42499999999999999</v>
      </c>
      <c r="E216">
        <v>0.15</v>
      </c>
      <c r="F216">
        <v>0.87649999999999995</v>
      </c>
      <c r="G216">
        <v>0.45500000000000002</v>
      </c>
      <c r="H216">
        <v>0.18</v>
      </c>
      <c r="I216">
        <v>0.22800000000000001</v>
      </c>
      <c r="J216">
        <v>8</v>
      </c>
      <c r="K216">
        <v>12</v>
      </c>
      <c r="L216" t="s">
        <v>63</v>
      </c>
      <c r="M216" t="s">
        <v>64</v>
      </c>
      <c r="N216" t="s">
        <v>29</v>
      </c>
      <c r="O216">
        <v>3</v>
      </c>
      <c r="P216" t="s">
        <v>39</v>
      </c>
      <c r="Q216">
        <v>3.6</v>
      </c>
    </row>
    <row r="217" spans="1:17" x14ac:dyDescent="0.25">
      <c r="A217">
        <v>3748</v>
      </c>
      <c r="B217" t="s">
        <v>17</v>
      </c>
      <c r="C217">
        <v>0.38500000000000001</v>
      </c>
      <c r="D217">
        <v>0.28999999999999998</v>
      </c>
      <c r="E217">
        <v>0.1</v>
      </c>
      <c r="F217">
        <v>0.25750000000000001</v>
      </c>
      <c r="G217">
        <v>0.1</v>
      </c>
      <c r="H217">
        <v>6.0999999999999999E-2</v>
      </c>
      <c r="I217">
        <v>8.5999999999999993E-2</v>
      </c>
      <c r="J217">
        <v>6</v>
      </c>
      <c r="K217">
        <v>14</v>
      </c>
      <c r="L217" t="s">
        <v>60</v>
      </c>
      <c r="M217" t="s">
        <v>61</v>
      </c>
      <c r="N217" t="s">
        <v>62</v>
      </c>
      <c r="O217">
        <v>8</v>
      </c>
      <c r="P217" t="s">
        <v>30</v>
      </c>
      <c r="Q217">
        <v>12.3</v>
      </c>
    </row>
    <row r="218" spans="1:17" x14ac:dyDescent="0.25">
      <c r="A218">
        <v>2132</v>
      </c>
      <c r="B218" t="s">
        <v>31</v>
      </c>
      <c r="C218">
        <v>0.32</v>
      </c>
      <c r="D218">
        <v>0.24</v>
      </c>
      <c r="E218">
        <v>0.08</v>
      </c>
      <c r="F218">
        <v>0.18</v>
      </c>
      <c r="G218">
        <v>0.08</v>
      </c>
      <c r="H218">
        <v>3.85E-2</v>
      </c>
      <c r="I218">
        <v>5.5E-2</v>
      </c>
      <c r="J218">
        <v>6</v>
      </c>
      <c r="K218">
        <v>7</v>
      </c>
      <c r="L218" t="s">
        <v>43</v>
      </c>
      <c r="M218" t="s">
        <v>44</v>
      </c>
      <c r="N218" t="s">
        <v>45</v>
      </c>
      <c r="O218">
        <v>10</v>
      </c>
      <c r="P218" t="s">
        <v>35</v>
      </c>
      <c r="Q218">
        <v>24.1</v>
      </c>
    </row>
    <row r="219" spans="1:17" x14ac:dyDescent="0.25">
      <c r="A219">
        <v>2428</v>
      </c>
      <c r="B219" t="s">
        <v>31</v>
      </c>
      <c r="C219">
        <v>0.26</v>
      </c>
      <c r="D219">
        <v>0.19</v>
      </c>
      <c r="E219">
        <v>7.4999999999999997E-2</v>
      </c>
      <c r="F219">
        <v>9.4500000000000001E-2</v>
      </c>
      <c r="G219">
        <v>4.4499999999999998E-2</v>
      </c>
      <c r="H219">
        <v>0.02</v>
      </c>
      <c r="I219">
        <v>0.03</v>
      </c>
      <c r="J219">
        <v>6</v>
      </c>
      <c r="K219">
        <v>5</v>
      </c>
      <c r="L219" t="s">
        <v>49</v>
      </c>
      <c r="M219" t="s">
        <v>50</v>
      </c>
      <c r="N219" t="s">
        <v>51</v>
      </c>
      <c r="O219">
        <v>6</v>
      </c>
      <c r="P219" t="s">
        <v>36</v>
      </c>
      <c r="Q219">
        <v>14.1</v>
      </c>
    </row>
    <row r="220" spans="1:17" x14ac:dyDescent="0.25">
      <c r="A220">
        <v>2654</v>
      </c>
      <c r="B220" t="s">
        <v>17</v>
      </c>
      <c r="C220">
        <v>0.52</v>
      </c>
      <c r="D220">
        <v>0.39500000000000002</v>
      </c>
      <c r="E220">
        <v>0.13500000000000001</v>
      </c>
      <c r="F220">
        <v>0.63300000000000001</v>
      </c>
      <c r="G220">
        <v>0.29849999999999999</v>
      </c>
      <c r="H220">
        <v>0.1295</v>
      </c>
      <c r="I220">
        <v>0.17499999999999999</v>
      </c>
      <c r="J220">
        <v>9</v>
      </c>
      <c r="K220">
        <v>6</v>
      </c>
      <c r="L220" t="s">
        <v>40</v>
      </c>
      <c r="M220" t="s">
        <v>41</v>
      </c>
      <c r="N220" t="s">
        <v>42</v>
      </c>
      <c r="O220">
        <v>2</v>
      </c>
      <c r="P220" t="s">
        <v>70</v>
      </c>
      <c r="Q220">
        <v>18</v>
      </c>
    </row>
    <row r="221" spans="1:17" x14ac:dyDescent="0.25">
      <c r="A221">
        <v>959</v>
      </c>
      <c r="B221" t="s">
        <v>17</v>
      </c>
      <c r="C221">
        <v>0.5</v>
      </c>
      <c r="D221">
        <v>0.38500000000000001</v>
      </c>
      <c r="E221">
        <v>0.12</v>
      </c>
      <c r="F221">
        <v>0.56000000000000005</v>
      </c>
      <c r="G221">
        <v>0.28349999999999997</v>
      </c>
      <c r="H221">
        <v>0.10299999999999999</v>
      </c>
      <c r="I221">
        <v>0.13500000000000001</v>
      </c>
      <c r="J221">
        <v>8</v>
      </c>
      <c r="K221">
        <v>7</v>
      </c>
      <c r="L221" t="s">
        <v>43</v>
      </c>
      <c r="M221" t="s">
        <v>44</v>
      </c>
      <c r="N221" t="s">
        <v>45</v>
      </c>
      <c r="O221">
        <v>3</v>
      </c>
      <c r="P221" t="s">
        <v>39</v>
      </c>
      <c r="Q221">
        <v>3.6</v>
      </c>
    </row>
    <row r="222" spans="1:17" x14ac:dyDescent="0.25">
      <c r="A222">
        <v>2856</v>
      </c>
      <c r="B222" t="s">
        <v>22</v>
      </c>
      <c r="C222">
        <v>0.65500000000000003</v>
      </c>
      <c r="D222">
        <v>0.51500000000000001</v>
      </c>
      <c r="E222">
        <v>0.155</v>
      </c>
      <c r="F222">
        <v>1.3089999999999999</v>
      </c>
      <c r="G222">
        <v>0.52400000000000002</v>
      </c>
      <c r="H222">
        <v>0.34599999999999997</v>
      </c>
      <c r="I222">
        <v>0.38500000000000001</v>
      </c>
      <c r="J222">
        <v>11</v>
      </c>
      <c r="K222">
        <v>9</v>
      </c>
      <c r="L222" t="s">
        <v>67</v>
      </c>
      <c r="M222" t="s">
        <v>68</v>
      </c>
      <c r="N222" t="s">
        <v>69</v>
      </c>
      <c r="O222">
        <v>7</v>
      </c>
      <c r="P222" t="s">
        <v>26</v>
      </c>
      <c r="Q222">
        <v>2.5</v>
      </c>
    </row>
    <row r="223" spans="1:17" x14ac:dyDescent="0.25">
      <c r="A223">
        <v>299</v>
      </c>
      <c r="B223" t="s">
        <v>31</v>
      </c>
      <c r="C223">
        <v>0.49</v>
      </c>
      <c r="D223">
        <v>0.39500000000000002</v>
      </c>
      <c r="E223">
        <v>0.14000000000000001</v>
      </c>
      <c r="F223">
        <v>0.54900000000000004</v>
      </c>
      <c r="G223">
        <v>0.2215</v>
      </c>
      <c r="H223">
        <v>0.1275</v>
      </c>
      <c r="I223">
        <v>0.15</v>
      </c>
      <c r="J223">
        <v>11</v>
      </c>
      <c r="K223">
        <v>9</v>
      </c>
      <c r="L223" t="s">
        <v>67</v>
      </c>
      <c r="M223" t="s">
        <v>68</v>
      </c>
      <c r="N223" t="s">
        <v>69</v>
      </c>
      <c r="O223">
        <v>5</v>
      </c>
      <c r="P223" t="s">
        <v>34</v>
      </c>
      <c r="Q223">
        <v>12.8</v>
      </c>
    </row>
    <row r="224" spans="1:17" x14ac:dyDescent="0.25">
      <c r="A224">
        <v>3859</v>
      </c>
      <c r="B224" t="s">
        <v>22</v>
      </c>
      <c r="C224">
        <v>0.56499999999999995</v>
      </c>
      <c r="D224">
        <v>0.45</v>
      </c>
      <c r="E224">
        <v>0.16500000000000001</v>
      </c>
      <c r="F224">
        <v>0.97650000000000003</v>
      </c>
      <c r="G224">
        <v>0.32200000000000001</v>
      </c>
      <c r="H224">
        <v>0.24399999999999999</v>
      </c>
      <c r="I224">
        <v>0.37</v>
      </c>
      <c r="J224">
        <v>12</v>
      </c>
      <c r="K224">
        <v>1</v>
      </c>
      <c r="L224" t="s">
        <v>65</v>
      </c>
      <c r="M224" t="s">
        <v>66</v>
      </c>
      <c r="N224" t="s">
        <v>29</v>
      </c>
      <c r="O224">
        <v>10</v>
      </c>
      <c r="P224" t="s">
        <v>35</v>
      </c>
      <c r="Q224">
        <v>24.1</v>
      </c>
    </row>
    <row r="225" spans="1:17" x14ac:dyDescent="0.25">
      <c r="A225">
        <v>1187</v>
      </c>
      <c r="B225" t="s">
        <v>22</v>
      </c>
      <c r="C225">
        <v>0.68500000000000005</v>
      </c>
      <c r="D225">
        <v>0.54</v>
      </c>
      <c r="E225">
        <v>0.215</v>
      </c>
      <c r="F225">
        <v>1.7024999999999999</v>
      </c>
      <c r="G225">
        <v>0.66400000000000003</v>
      </c>
      <c r="H225">
        <v>0.36549999999999999</v>
      </c>
      <c r="I225">
        <v>0.47349999999999998</v>
      </c>
      <c r="J225">
        <v>14</v>
      </c>
      <c r="K225">
        <v>14</v>
      </c>
      <c r="L225" t="s">
        <v>60</v>
      </c>
      <c r="M225" t="s">
        <v>61</v>
      </c>
      <c r="N225" t="s">
        <v>62</v>
      </c>
      <c r="O225">
        <v>4</v>
      </c>
      <c r="P225" t="s">
        <v>59</v>
      </c>
      <c r="Q225">
        <v>6.1</v>
      </c>
    </row>
    <row r="226" spans="1:17" x14ac:dyDescent="0.25">
      <c r="A226">
        <v>2435</v>
      </c>
      <c r="B226" t="s">
        <v>17</v>
      </c>
      <c r="C226">
        <v>0.63500000000000001</v>
      </c>
      <c r="D226">
        <v>0.5</v>
      </c>
      <c r="E226">
        <v>0.18</v>
      </c>
      <c r="F226">
        <v>1.319</v>
      </c>
      <c r="G226">
        <v>0.54849999999999999</v>
      </c>
      <c r="H226">
        <v>0.29199999999999998</v>
      </c>
      <c r="I226">
        <v>0.49</v>
      </c>
      <c r="J226">
        <v>16</v>
      </c>
      <c r="K226">
        <v>7</v>
      </c>
      <c r="L226" t="s">
        <v>43</v>
      </c>
      <c r="M226" t="s">
        <v>44</v>
      </c>
      <c r="N226" t="s">
        <v>45</v>
      </c>
      <c r="O226">
        <v>10</v>
      </c>
      <c r="P226" t="s">
        <v>35</v>
      </c>
      <c r="Q226">
        <v>24.1</v>
      </c>
    </row>
    <row r="227" spans="1:17" x14ac:dyDescent="0.25">
      <c r="A227">
        <v>2259</v>
      </c>
      <c r="B227" t="s">
        <v>31</v>
      </c>
      <c r="C227">
        <v>0.43</v>
      </c>
      <c r="D227">
        <v>0.33500000000000002</v>
      </c>
      <c r="E227">
        <v>0.115</v>
      </c>
      <c r="F227">
        <v>0.40600000000000003</v>
      </c>
      <c r="G227">
        <v>0.16600000000000001</v>
      </c>
      <c r="H227">
        <v>9.35E-2</v>
      </c>
      <c r="I227">
        <v>0.13500000000000001</v>
      </c>
      <c r="J227">
        <v>8</v>
      </c>
      <c r="K227">
        <v>10</v>
      </c>
      <c r="L227" t="s">
        <v>23</v>
      </c>
      <c r="M227" t="s">
        <v>24</v>
      </c>
      <c r="N227" t="s">
        <v>25</v>
      </c>
      <c r="O227">
        <v>4</v>
      </c>
      <c r="P227" t="s">
        <v>59</v>
      </c>
      <c r="Q227">
        <v>6.1</v>
      </c>
    </row>
    <row r="228" spans="1:17" x14ac:dyDescent="0.25">
      <c r="A228">
        <v>3702</v>
      </c>
      <c r="B228" t="s">
        <v>31</v>
      </c>
      <c r="C228">
        <v>0.66</v>
      </c>
      <c r="D228">
        <v>0.51</v>
      </c>
      <c r="E228">
        <v>0.18</v>
      </c>
      <c r="F228">
        <v>1.2609999999999999</v>
      </c>
      <c r="G228">
        <v>0.5</v>
      </c>
      <c r="H228">
        <v>0.23350000000000001</v>
      </c>
      <c r="I228">
        <v>0.33900000000000002</v>
      </c>
      <c r="J228">
        <v>10</v>
      </c>
      <c r="K228">
        <v>4</v>
      </c>
      <c r="L228" t="s">
        <v>18</v>
      </c>
      <c r="M228" t="s">
        <v>19</v>
      </c>
      <c r="N228" t="s">
        <v>20</v>
      </c>
      <c r="O228">
        <v>3</v>
      </c>
      <c r="P228" t="s">
        <v>39</v>
      </c>
      <c r="Q228">
        <v>3.6</v>
      </c>
    </row>
    <row r="229" spans="1:17" x14ac:dyDescent="0.25">
      <c r="A229">
        <v>3144</v>
      </c>
      <c r="B229" t="s">
        <v>17</v>
      </c>
      <c r="C229">
        <v>0.2</v>
      </c>
      <c r="D229">
        <v>0.15</v>
      </c>
      <c r="E229">
        <v>0.04</v>
      </c>
      <c r="F229">
        <v>4.5999999999999999E-2</v>
      </c>
      <c r="G229">
        <v>2.1000000000000001E-2</v>
      </c>
      <c r="H229">
        <v>7.0000000000000001E-3</v>
      </c>
      <c r="I229">
        <v>6.4999999999999997E-3</v>
      </c>
      <c r="J229">
        <v>4</v>
      </c>
      <c r="K229">
        <v>9</v>
      </c>
      <c r="L229" t="s">
        <v>67</v>
      </c>
      <c r="M229" t="s">
        <v>68</v>
      </c>
      <c r="N229" t="s">
        <v>69</v>
      </c>
      <c r="O229">
        <v>4</v>
      </c>
      <c r="P229" t="s">
        <v>59</v>
      </c>
      <c r="Q229">
        <v>6.1</v>
      </c>
    </row>
    <row r="230" spans="1:17" x14ac:dyDescent="0.25">
      <c r="A230">
        <v>443</v>
      </c>
      <c r="B230" t="s">
        <v>22</v>
      </c>
      <c r="C230">
        <v>0.505</v>
      </c>
      <c r="D230">
        <v>0.42499999999999999</v>
      </c>
      <c r="E230">
        <v>0.14000000000000001</v>
      </c>
      <c r="F230">
        <v>0.85</v>
      </c>
      <c r="G230">
        <v>0.27500000000000002</v>
      </c>
      <c r="H230">
        <v>0.16250000000000001</v>
      </c>
      <c r="I230">
        <v>0.28499999999999998</v>
      </c>
      <c r="J230">
        <v>19</v>
      </c>
      <c r="K230">
        <v>6</v>
      </c>
      <c r="L230" t="s">
        <v>40</v>
      </c>
      <c r="M230" t="s">
        <v>41</v>
      </c>
      <c r="N230" t="s">
        <v>42</v>
      </c>
      <c r="O230">
        <v>7</v>
      </c>
      <c r="P230" t="s">
        <v>26</v>
      </c>
      <c r="Q230">
        <v>2.5</v>
      </c>
    </row>
    <row r="231" spans="1:17" x14ac:dyDescent="0.25">
      <c r="A231">
        <v>395</v>
      </c>
      <c r="B231" t="s">
        <v>17</v>
      </c>
      <c r="C231">
        <v>0.34499999999999997</v>
      </c>
      <c r="D231">
        <v>0.27500000000000002</v>
      </c>
      <c r="E231">
        <v>9.5000000000000001E-2</v>
      </c>
      <c r="F231">
        <v>0.19950000000000001</v>
      </c>
      <c r="G231">
        <v>7.5499999999999998E-2</v>
      </c>
      <c r="H231">
        <v>5.3499999999999999E-2</v>
      </c>
      <c r="I231">
        <v>7.0000000000000007E-2</v>
      </c>
      <c r="J231">
        <v>6</v>
      </c>
      <c r="K231">
        <v>12</v>
      </c>
      <c r="L231" t="s">
        <v>63</v>
      </c>
      <c r="M231" t="s">
        <v>64</v>
      </c>
      <c r="N231" t="s">
        <v>29</v>
      </c>
      <c r="O231">
        <v>3</v>
      </c>
      <c r="P231" t="s">
        <v>39</v>
      </c>
      <c r="Q231">
        <v>3.6</v>
      </c>
    </row>
    <row r="232" spans="1:17" x14ac:dyDescent="0.25">
      <c r="A232">
        <v>448</v>
      </c>
      <c r="B232" t="s">
        <v>31</v>
      </c>
      <c r="C232">
        <v>0.56499999999999995</v>
      </c>
      <c r="D232">
        <v>0.45500000000000002</v>
      </c>
      <c r="E232">
        <v>0.185</v>
      </c>
      <c r="F232">
        <v>0.92649999999999999</v>
      </c>
      <c r="G232">
        <v>0.35399999999999998</v>
      </c>
      <c r="H232">
        <v>0.1575</v>
      </c>
      <c r="I232">
        <v>0.375</v>
      </c>
      <c r="J232">
        <v>16</v>
      </c>
      <c r="K232">
        <v>14</v>
      </c>
      <c r="L232" t="s">
        <v>60</v>
      </c>
      <c r="M232" t="s">
        <v>61</v>
      </c>
      <c r="N232" t="s">
        <v>62</v>
      </c>
      <c r="O232">
        <v>9</v>
      </c>
      <c r="P232" t="s">
        <v>58</v>
      </c>
      <c r="Q232">
        <v>1.9</v>
      </c>
    </row>
    <row r="233" spans="1:17" x14ac:dyDescent="0.25">
      <c r="A233">
        <v>1405</v>
      </c>
      <c r="B233" t="s">
        <v>22</v>
      </c>
      <c r="C233">
        <v>0.65500000000000003</v>
      </c>
      <c r="D233">
        <v>0.52500000000000002</v>
      </c>
      <c r="E233">
        <v>0.19</v>
      </c>
      <c r="F233">
        <v>1.3594999999999999</v>
      </c>
      <c r="G233">
        <v>0.56399999999999995</v>
      </c>
      <c r="H233">
        <v>0.32150000000000001</v>
      </c>
      <c r="I233">
        <v>0.39850000000000002</v>
      </c>
      <c r="J233">
        <v>10</v>
      </c>
      <c r="K233">
        <v>5</v>
      </c>
      <c r="L233" t="s">
        <v>49</v>
      </c>
      <c r="M233" t="s">
        <v>50</v>
      </c>
      <c r="N233" t="s">
        <v>51</v>
      </c>
      <c r="O233">
        <v>4</v>
      </c>
      <c r="P233" t="s">
        <v>59</v>
      </c>
      <c r="Q233">
        <v>6.1</v>
      </c>
    </row>
    <row r="234" spans="1:17" x14ac:dyDescent="0.25">
      <c r="A234">
        <v>3776</v>
      </c>
      <c r="B234" t="s">
        <v>31</v>
      </c>
      <c r="C234">
        <v>0.57999999999999996</v>
      </c>
      <c r="D234">
        <v>0.45</v>
      </c>
      <c r="E234">
        <v>0.155</v>
      </c>
      <c r="F234">
        <v>0.82750000000000001</v>
      </c>
      <c r="G234">
        <v>0.32100000000000001</v>
      </c>
      <c r="H234">
        <v>0.19750000000000001</v>
      </c>
      <c r="I234">
        <v>0.2445</v>
      </c>
      <c r="J234">
        <v>8</v>
      </c>
      <c r="K234">
        <v>2</v>
      </c>
      <c r="L234" t="s">
        <v>52</v>
      </c>
      <c r="M234" t="s">
        <v>53</v>
      </c>
      <c r="N234" t="s">
        <v>54</v>
      </c>
      <c r="O234">
        <v>8</v>
      </c>
      <c r="P234" t="s">
        <v>30</v>
      </c>
      <c r="Q234">
        <v>12.3</v>
      </c>
    </row>
    <row r="235" spans="1:17" x14ac:dyDescent="0.25">
      <c r="A235">
        <v>3210</v>
      </c>
      <c r="B235" t="s">
        <v>17</v>
      </c>
      <c r="C235">
        <v>0.43</v>
      </c>
      <c r="D235">
        <v>0.34</v>
      </c>
      <c r="E235">
        <v>0.125</v>
      </c>
      <c r="F235">
        <v>0.38400000000000001</v>
      </c>
      <c r="G235">
        <v>0.13750000000000001</v>
      </c>
      <c r="H235">
        <v>6.0999999999999999E-2</v>
      </c>
      <c r="I235">
        <v>0.14599999999999999</v>
      </c>
      <c r="J235">
        <v>14</v>
      </c>
      <c r="K235">
        <v>7</v>
      </c>
      <c r="L235" t="s">
        <v>43</v>
      </c>
      <c r="M235" t="s">
        <v>44</v>
      </c>
      <c r="N235" t="s">
        <v>45</v>
      </c>
      <c r="O235">
        <v>5</v>
      </c>
      <c r="P235" t="s">
        <v>34</v>
      </c>
      <c r="Q235">
        <v>12.8</v>
      </c>
    </row>
    <row r="236" spans="1:17" x14ac:dyDescent="0.25">
      <c r="A236">
        <v>2183</v>
      </c>
      <c r="B236" t="s">
        <v>31</v>
      </c>
      <c r="C236">
        <v>0.55000000000000004</v>
      </c>
      <c r="D236">
        <v>0.43</v>
      </c>
      <c r="E236">
        <v>0.16</v>
      </c>
      <c r="F236">
        <v>0.92949999999999999</v>
      </c>
      <c r="G236">
        <v>0.317</v>
      </c>
      <c r="H236">
        <v>0.17349999999999999</v>
      </c>
      <c r="I236">
        <v>0.35499999999999998</v>
      </c>
      <c r="J236">
        <v>13</v>
      </c>
      <c r="K236">
        <v>9</v>
      </c>
      <c r="L236" t="s">
        <v>67</v>
      </c>
      <c r="M236" t="s">
        <v>68</v>
      </c>
      <c r="N236" t="s">
        <v>69</v>
      </c>
      <c r="O236">
        <v>2</v>
      </c>
      <c r="P236" t="s">
        <v>70</v>
      </c>
      <c r="Q236">
        <v>18</v>
      </c>
    </row>
    <row r="237" spans="1:17" x14ac:dyDescent="0.25">
      <c r="A237">
        <v>1250</v>
      </c>
      <c r="B237" t="s">
        <v>17</v>
      </c>
      <c r="C237">
        <v>0.39500000000000002</v>
      </c>
      <c r="D237">
        <v>0.27</v>
      </c>
      <c r="E237">
        <v>0.1</v>
      </c>
      <c r="F237">
        <v>0.29849999999999999</v>
      </c>
      <c r="G237">
        <v>0.14449999999999999</v>
      </c>
      <c r="H237">
        <v>6.0999999999999999E-2</v>
      </c>
      <c r="I237">
        <v>8.2000000000000003E-2</v>
      </c>
      <c r="J237">
        <v>5</v>
      </c>
      <c r="K237">
        <v>1</v>
      </c>
      <c r="L237" t="s">
        <v>65</v>
      </c>
      <c r="M237" t="s">
        <v>66</v>
      </c>
      <c r="N237" t="s">
        <v>29</v>
      </c>
      <c r="O237">
        <v>6</v>
      </c>
      <c r="P237" t="s">
        <v>36</v>
      </c>
      <c r="Q237">
        <v>14.1</v>
      </c>
    </row>
    <row r="238" spans="1:17" x14ac:dyDescent="0.25">
      <c r="A238">
        <v>2014</v>
      </c>
      <c r="B238" t="s">
        <v>31</v>
      </c>
      <c r="C238">
        <v>0.47</v>
      </c>
      <c r="D238">
        <v>0.36499999999999999</v>
      </c>
      <c r="E238">
        <v>0.13500000000000001</v>
      </c>
      <c r="F238">
        <v>0.52200000000000002</v>
      </c>
      <c r="G238">
        <v>0.23949999999999999</v>
      </c>
      <c r="H238">
        <v>0.1525</v>
      </c>
      <c r="I238">
        <v>0.14499999999999999</v>
      </c>
      <c r="J238">
        <v>10</v>
      </c>
      <c r="K238">
        <v>5</v>
      </c>
      <c r="L238" t="s">
        <v>49</v>
      </c>
      <c r="M238" t="s">
        <v>50</v>
      </c>
      <c r="N238" t="s">
        <v>51</v>
      </c>
      <c r="O238">
        <v>4</v>
      </c>
      <c r="P238" t="s">
        <v>59</v>
      </c>
      <c r="Q238">
        <v>6.1</v>
      </c>
    </row>
    <row r="239" spans="1:17" x14ac:dyDescent="0.25">
      <c r="A239">
        <v>1006</v>
      </c>
      <c r="B239" t="s">
        <v>31</v>
      </c>
      <c r="C239">
        <v>0.60499999999999998</v>
      </c>
      <c r="D239">
        <v>0.47499999999999998</v>
      </c>
      <c r="E239">
        <v>0.155</v>
      </c>
      <c r="F239">
        <v>1.161</v>
      </c>
      <c r="G239">
        <v>0.57199999999999995</v>
      </c>
      <c r="H239">
        <v>0.2455</v>
      </c>
      <c r="I239">
        <v>0.27500000000000002</v>
      </c>
      <c r="J239">
        <v>9</v>
      </c>
      <c r="K239">
        <v>13</v>
      </c>
      <c r="L239" t="s">
        <v>27</v>
      </c>
      <c r="M239" t="s">
        <v>28</v>
      </c>
      <c r="N239" t="s">
        <v>29</v>
      </c>
      <c r="O239">
        <v>2</v>
      </c>
      <c r="P239" t="s">
        <v>70</v>
      </c>
      <c r="Q239">
        <v>18</v>
      </c>
    </row>
    <row r="240" spans="1:17" x14ac:dyDescent="0.25">
      <c r="A240">
        <v>1221</v>
      </c>
      <c r="B240" t="s">
        <v>17</v>
      </c>
      <c r="C240">
        <v>0.33</v>
      </c>
      <c r="D240">
        <v>0.25</v>
      </c>
      <c r="E240">
        <v>9.5000000000000001E-2</v>
      </c>
      <c r="F240">
        <v>0.20849999999999999</v>
      </c>
      <c r="G240">
        <v>0.10199999999999999</v>
      </c>
      <c r="H240">
        <v>3.95E-2</v>
      </c>
      <c r="I240">
        <v>5.1999999999999998E-2</v>
      </c>
      <c r="J240">
        <v>7</v>
      </c>
      <c r="K240">
        <v>8</v>
      </c>
      <c r="L240" t="s">
        <v>55</v>
      </c>
      <c r="M240" t="s">
        <v>56</v>
      </c>
      <c r="N240" t="s">
        <v>57</v>
      </c>
      <c r="O240">
        <v>1</v>
      </c>
      <c r="P240" t="s">
        <v>21</v>
      </c>
      <c r="Q240">
        <v>22.1</v>
      </c>
    </row>
    <row r="241" spans="1:17" x14ac:dyDescent="0.25">
      <c r="A241">
        <v>3855</v>
      </c>
      <c r="B241" t="s">
        <v>22</v>
      </c>
      <c r="C241">
        <v>0.48499999999999999</v>
      </c>
      <c r="D241">
        <v>0.4</v>
      </c>
      <c r="E241">
        <v>0.155</v>
      </c>
      <c r="F241">
        <v>0.73099999999999998</v>
      </c>
      <c r="G241">
        <v>0.23599999999999999</v>
      </c>
      <c r="H241">
        <v>0.183</v>
      </c>
      <c r="I241">
        <v>0.255</v>
      </c>
      <c r="J241">
        <v>11</v>
      </c>
      <c r="K241">
        <v>7</v>
      </c>
      <c r="L241" t="s">
        <v>43</v>
      </c>
      <c r="M241" t="s">
        <v>44</v>
      </c>
      <c r="N241" t="s">
        <v>45</v>
      </c>
      <c r="O241">
        <v>3</v>
      </c>
      <c r="P241" t="s">
        <v>39</v>
      </c>
      <c r="Q241">
        <v>3.6</v>
      </c>
    </row>
    <row r="242" spans="1:17" x14ac:dyDescent="0.25">
      <c r="A242">
        <v>687</v>
      </c>
      <c r="B242" t="s">
        <v>22</v>
      </c>
      <c r="C242">
        <v>0.53500000000000003</v>
      </c>
      <c r="D242">
        <v>0.4</v>
      </c>
      <c r="E242">
        <v>0.15</v>
      </c>
      <c r="F242">
        <v>0.80449999999999999</v>
      </c>
      <c r="G242">
        <v>0.33450000000000002</v>
      </c>
      <c r="H242">
        <v>0.21249999999999999</v>
      </c>
      <c r="I242">
        <v>0.21</v>
      </c>
      <c r="J242">
        <v>13</v>
      </c>
      <c r="K242">
        <v>13</v>
      </c>
      <c r="L242" t="s">
        <v>27</v>
      </c>
      <c r="M242" t="s">
        <v>28</v>
      </c>
      <c r="N242" t="s">
        <v>29</v>
      </c>
      <c r="O242">
        <v>7</v>
      </c>
      <c r="P242" t="s">
        <v>26</v>
      </c>
      <c r="Q242">
        <v>2.5</v>
      </c>
    </row>
    <row r="243" spans="1:17" x14ac:dyDescent="0.25">
      <c r="A243">
        <v>322</v>
      </c>
      <c r="B243" t="s">
        <v>17</v>
      </c>
      <c r="C243">
        <v>0.19</v>
      </c>
      <c r="D243">
        <v>0.14499999999999999</v>
      </c>
      <c r="E243">
        <v>0.04</v>
      </c>
      <c r="F243">
        <v>3.7999999999999999E-2</v>
      </c>
      <c r="G243">
        <v>1.6500000000000001E-2</v>
      </c>
      <c r="H243">
        <v>6.4999999999999997E-3</v>
      </c>
      <c r="I243">
        <v>1.4999999999999999E-2</v>
      </c>
      <c r="J243">
        <v>4</v>
      </c>
      <c r="K243">
        <v>10</v>
      </c>
      <c r="L243" t="s">
        <v>23</v>
      </c>
      <c r="M243" t="s">
        <v>24</v>
      </c>
      <c r="N243" t="s">
        <v>25</v>
      </c>
      <c r="O243">
        <v>2</v>
      </c>
      <c r="P243" t="s">
        <v>70</v>
      </c>
      <c r="Q243">
        <v>18</v>
      </c>
    </row>
    <row r="244" spans="1:17" x14ac:dyDescent="0.25">
      <c r="A244">
        <v>3335</v>
      </c>
      <c r="B244" t="s">
        <v>17</v>
      </c>
      <c r="C244">
        <v>0.39</v>
      </c>
      <c r="D244">
        <v>0.3</v>
      </c>
      <c r="E244">
        <v>0.105</v>
      </c>
      <c r="F244">
        <v>0.25900000000000001</v>
      </c>
      <c r="G244">
        <v>9.5500000000000002E-2</v>
      </c>
      <c r="H244">
        <v>3.7999999999999999E-2</v>
      </c>
      <c r="I244">
        <v>8.5000000000000006E-2</v>
      </c>
      <c r="J244">
        <v>8</v>
      </c>
      <c r="K244">
        <v>5</v>
      </c>
      <c r="L244" t="s">
        <v>49</v>
      </c>
      <c r="M244" t="s">
        <v>50</v>
      </c>
      <c r="N244" t="s">
        <v>51</v>
      </c>
      <c r="O244">
        <v>8</v>
      </c>
      <c r="P244" t="s">
        <v>30</v>
      </c>
      <c r="Q244">
        <v>12.3</v>
      </c>
    </row>
    <row r="245" spans="1:17" x14ac:dyDescent="0.25">
      <c r="A245">
        <v>2388</v>
      </c>
      <c r="B245" t="s">
        <v>17</v>
      </c>
      <c r="C245">
        <v>0.47</v>
      </c>
      <c r="D245">
        <v>0.35</v>
      </c>
      <c r="E245">
        <v>0.13500000000000001</v>
      </c>
      <c r="F245">
        <v>0.56699999999999995</v>
      </c>
      <c r="G245">
        <v>0.23150000000000001</v>
      </c>
      <c r="H245">
        <v>0.14649999999999999</v>
      </c>
      <c r="I245">
        <v>0.1525</v>
      </c>
      <c r="J245">
        <v>11</v>
      </c>
      <c r="K245">
        <v>2</v>
      </c>
      <c r="L245" t="s">
        <v>52</v>
      </c>
      <c r="M245" t="s">
        <v>53</v>
      </c>
      <c r="N245" t="s">
        <v>54</v>
      </c>
      <c r="O245">
        <v>4</v>
      </c>
      <c r="P245" t="s">
        <v>59</v>
      </c>
      <c r="Q245">
        <v>6.1</v>
      </c>
    </row>
    <row r="246" spans="1:17" x14ac:dyDescent="0.25">
      <c r="A246">
        <v>2450</v>
      </c>
      <c r="B246" t="s">
        <v>22</v>
      </c>
      <c r="C246">
        <v>0.37</v>
      </c>
      <c r="D246">
        <v>0.28499999999999998</v>
      </c>
      <c r="E246">
        <v>0.105</v>
      </c>
      <c r="F246">
        <v>0.27</v>
      </c>
      <c r="G246">
        <v>0.1125</v>
      </c>
      <c r="H246">
        <v>5.8500000000000003E-2</v>
      </c>
      <c r="I246">
        <v>8.3500000000000005E-2</v>
      </c>
      <c r="J246">
        <v>9</v>
      </c>
      <c r="K246">
        <v>11</v>
      </c>
      <c r="L246" t="s">
        <v>37</v>
      </c>
      <c r="M246" t="s">
        <v>38</v>
      </c>
      <c r="N246" t="s">
        <v>29</v>
      </c>
      <c r="O246">
        <v>7</v>
      </c>
      <c r="P246" t="s">
        <v>26</v>
      </c>
      <c r="Q246">
        <v>2.5</v>
      </c>
    </row>
    <row r="247" spans="1:17" x14ac:dyDescent="0.25">
      <c r="A247">
        <v>4164</v>
      </c>
      <c r="B247" t="s">
        <v>17</v>
      </c>
      <c r="C247">
        <v>0.39</v>
      </c>
      <c r="D247">
        <v>0.31</v>
      </c>
      <c r="E247">
        <v>8.5000000000000006E-2</v>
      </c>
      <c r="F247">
        <v>0.34399999999999997</v>
      </c>
      <c r="G247">
        <v>0.18099999999999999</v>
      </c>
      <c r="H247">
        <v>6.9500000000000006E-2</v>
      </c>
      <c r="I247">
        <v>7.9000000000000001E-2</v>
      </c>
      <c r="J247">
        <v>7</v>
      </c>
      <c r="K247">
        <v>15</v>
      </c>
      <c r="L247" t="s">
        <v>32</v>
      </c>
      <c r="M247" t="s">
        <v>33</v>
      </c>
      <c r="N247" t="s">
        <v>29</v>
      </c>
      <c r="O247">
        <v>1</v>
      </c>
      <c r="P247" t="s">
        <v>21</v>
      </c>
      <c r="Q247">
        <v>22.1</v>
      </c>
    </row>
    <row r="248" spans="1:17" x14ac:dyDescent="0.25">
      <c r="A248">
        <v>2591</v>
      </c>
      <c r="B248" t="s">
        <v>22</v>
      </c>
      <c r="C248">
        <v>0.57999999999999996</v>
      </c>
      <c r="D248">
        <v>0.44500000000000001</v>
      </c>
      <c r="E248">
        <v>0.14499999999999999</v>
      </c>
      <c r="F248">
        <v>0.88800000000000001</v>
      </c>
      <c r="G248">
        <v>0.41</v>
      </c>
      <c r="H248">
        <v>0.18149999999999999</v>
      </c>
      <c r="I248">
        <v>0.24249999999999999</v>
      </c>
      <c r="J248">
        <v>8</v>
      </c>
      <c r="K248">
        <v>5</v>
      </c>
      <c r="L248" t="s">
        <v>49</v>
      </c>
      <c r="M248" t="s">
        <v>50</v>
      </c>
      <c r="N248" t="s">
        <v>51</v>
      </c>
      <c r="O248">
        <v>8</v>
      </c>
      <c r="P248" t="s">
        <v>30</v>
      </c>
      <c r="Q248">
        <v>12.3</v>
      </c>
    </row>
    <row r="249" spans="1:17" x14ac:dyDescent="0.25">
      <c r="A249">
        <v>1788</v>
      </c>
      <c r="B249" t="s">
        <v>17</v>
      </c>
      <c r="C249">
        <v>0.54500000000000004</v>
      </c>
      <c r="D249">
        <v>0.42</v>
      </c>
      <c r="E249">
        <v>0.16500000000000001</v>
      </c>
      <c r="F249">
        <v>0.89349999999999996</v>
      </c>
      <c r="G249">
        <v>0.42349999999999999</v>
      </c>
      <c r="H249">
        <v>0.2195</v>
      </c>
      <c r="I249">
        <v>0.22800000000000001</v>
      </c>
      <c r="J249">
        <v>8</v>
      </c>
      <c r="K249">
        <v>13</v>
      </c>
      <c r="L249" t="s">
        <v>27</v>
      </c>
      <c r="M249" t="s">
        <v>28</v>
      </c>
      <c r="N249" t="s">
        <v>29</v>
      </c>
      <c r="O249">
        <v>7</v>
      </c>
      <c r="P249" t="s">
        <v>26</v>
      </c>
      <c r="Q249">
        <v>2.5</v>
      </c>
    </row>
    <row r="250" spans="1:17" x14ac:dyDescent="0.25">
      <c r="A250">
        <v>2871</v>
      </c>
      <c r="B250" t="s">
        <v>17</v>
      </c>
      <c r="C250">
        <v>0.37</v>
      </c>
      <c r="D250">
        <v>0.27</v>
      </c>
      <c r="E250">
        <v>0.09</v>
      </c>
      <c r="F250">
        <v>0.1855</v>
      </c>
      <c r="G250">
        <v>7.0000000000000007E-2</v>
      </c>
      <c r="H250">
        <v>4.2500000000000003E-2</v>
      </c>
      <c r="I250">
        <v>6.5000000000000002E-2</v>
      </c>
      <c r="J250">
        <v>7</v>
      </c>
      <c r="K250">
        <v>3</v>
      </c>
      <c r="L250" t="s">
        <v>46</v>
      </c>
      <c r="M250" t="s">
        <v>47</v>
      </c>
      <c r="N250" t="s">
        <v>48</v>
      </c>
      <c r="O250">
        <v>3</v>
      </c>
      <c r="P250" t="s">
        <v>39</v>
      </c>
      <c r="Q250">
        <v>3.6</v>
      </c>
    </row>
    <row r="251" spans="1:17" x14ac:dyDescent="0.25">
      <c r="A251">
        <v>565</v>
      </c>
      <c r="B251" t="s">
        <v>22</v>
      </c>
      <c r="C251">
        <v>0.47</v>
      </c>
      <c r="D251">
        <v>0.35499999999999998</v>
      </c>
      <c r="E251">
        <v>0.13</v>
      </c>
      <c r="F251">
        <v>0.54649999999999999</v>
      </c>
      <c r="G251">
        <v>0.20050000000000001</v>
      </c>
      <c r="H251">
        <v>0.126</v>
      </c>
      <c r="I251">
        <v>0.185</v>
      </c>
      <c r="J251">
        <v>14</v>
      </c>
      <c r="K251">
        <v>5</v>
      </c>
      <c r="L251" t="s">
        <v>49</v>
      </c>
      <c r="M251" t="s">
        <v>50</v>
      </c>
      <c r="N251" t="s">
        <v>51</v>
      </c>
      <c r="O251">
        <v>8</v>
      </c>
      <c r="P251" t="s">
        <v>30</v>
      </c>
      <c r="Q251">
        <v>12.3</v>
      </c>
    </row>
    <row r="252" spans="1:17" x14ac:dyDescent="0.25">
      <c r="A252">
        <v>3583</v>
      </c>
      <c r="B252" t="s">
        <v>22</v>
      </c>
      <c r="C252">
        <v>0.625</v>
      </c>
      <c r="D252">
        <v>0.47499999999999998</v>
      </c>
      <c r="E252">
        <v>0.16</v>
      </c>
      <c r="F252">
        <v>1.3334999999999999</v>
      </c>
      <c r="G252">
        <v>0.60499999999999998</v>
      </c>
      <c r="H252">
        <v>0.28749999999999998</v>
      </c>
      <c r="I252">
        <v>0.31900000000000001</v>
      </c>
      <c r="J252">
        <v>10</v>
      </c>
      <c r="K252">
        <v>10</v>
      </c>
      <c r="L252" t="s">
        <v>23</v>
      </c>
      <c r="M252" t="s">
        <v>24</v>
      </c>
      <c r="N252" t="s">
        <v>25</v>
      </c>
      <c r="O252">
        <v>5</v>
      </c>
      <c r="P252" t="s">
        <v>34</v>
      </c>
      <c r="Q252">
        <v>12.8</v>
      </c>
    </row>
    <row r="253" spans="1:17" x14ac:dyDescent="0.25">
      <c r="A253">
        <v>2746</v>
      </c>
      <c r="B253" t="s">
        <v>17</v>
      </c>
      <c r="C253">
        <v>0.48499999999999999</v>
      </c>
      <c r="D253">
        <v>0.38</v>
      </c>
      <c r="E253">
        <v>0.125</v>
      </c>
      <c r="F253">
        <v>0.52149999999999996</v>
      </c>
      <c r="G253">
        <v>0.2215</v>
      </c>
      <c r="H253">
        <v>0.11799999999999999</v>
      </c>
      <c r="I253">
        <v>0.16</v>
      </c>
      <c r="J253">
        <v>8</v>
      </c>
      <c r="K253">
        <v>11</v>
      </c>
      <c r="L253" t="s">
        <v>37</v>
      </c>
      <c r="M253" t="s">
        <v>38</v>
      </c>
      <c r="N253" t="s">
        <v>29</v>
      </c>
      <c r="O253">
        <v>6</v>
      </c>
      <c r="P253" t="s">
        <v>36</v>
      </c>
      <c r="Q253">
        <v>14.1</v>
      </c>
    </row>
    <row r="254" spans="1:17" x14ac:dyDescent="0.25">
      <c r="A254">
        <v>1040</v>
      </c>
      <c r="B254" t="s">
        <v>22</v>
      </c>
      <c r="C254">
        <v>0.66</v>
      </c>
      <c r="D254">
        <v>0.47499999999999998</v>
      </c>
      <c r="E254">
        <v>0.18</v>
      </c>
      <c r="F254">
        <v>1.3694999999999999</v>
      </c>
      <c r="G254">
        <v>0.64100000000000001</v>
      </c>
      <c r="H254">
        <v>0.29399999999999998</v>
      </c>
      <c r="I254">
        <v>0.33500000000000002</v>
      </c>
      <c r="J254">
        <v>6</v>
      </c>
      <c r="K254">
        <v>8</v>
      </c>
      <c r="L254" t="s">
        <v>55</v>
      </c>
      <c r="M254" t="s">
        <v>56</v>
      </c>
      <c r="N254" t="s">
        <v>57</v>
      </c>
      <c r="O254">
        <v>10</v>
      </c>
      <c r="P254" t="s">
        <v>35</v>
      </c>
      <c r="Q254">
        <v>24.1</v>
      </c>
    </row>
    <row r="255" spans="1:17" x14ac:dyDescent="0.25">
      <c r="A255">
        <v>3105</v>
      </c>
      <c r="B255" t="s">
        <v>31</v>
      </c>
      <c r="C255">
        <v>0.66</v>
      </c>
      <c r="D255">
        <v>0.52500000000000002</v>
      </c>
      <c r="E255">
        <v>0.2</v>
      </c>
      <c r="F255">
        <v>1.4890000000000001</v>
      </c>
      <c r="G255">
        <v>0.60650000000000004</v>
      </c>
      <c r="H255">
        <v>0.3795</v>
      </c>
      <c r="I255">
        <v>0.42099999999999999</v>
      </c>
      <c r="J255">
        <v>10</v>
      </c>
      <c r="K255">
        <v>15</v>
      </c>
      <c r="L255" t="s">
        <v>32</v>
      </c>
      <c r="M255" t="s">
        <v>33</v>
      </c>
      <c r="N255" t="s">
        <v>29</v>
      </c>
      <c r="O255">
        <v>9</v>
      </c>
      <c r="P255" t="s">
        <v>58</v>
      </c>
      <c r="Q255">
        <v>1.9</v>
      </c>
    </row>
    <row r="256" spans="1:17" x14ac:dyDescent="0.25">
      <c r="A256">
        <v>2932</v>
      </c>
      <c r="B256" t="s">
        <v>22</v>
      </c>
      <c r="C256">
        <v>0.61499999999999999</v>
      </c>
      <c r="D256">
        <v>0.51500000000000001</v>
      </c>
      <c r="E256">
        <v>0.13500000000000001</v>
      </c>
      <c r="F256">
        <v>1.1214999999999999</v>
      </c>
      <c r="G256">
        <v>0.54500000000000004</v>
      </c>
      <c r="H256">
        <v>0.23050000000000001</v>
      </c>
      <c r="I256">
        <v>0.28999999999999998</v>
      </c>
      <c r="J256">
        <v>9</v>
      </c>
      <c r="K256">
        <v>9</v>
      </c>
      <c r="L256" t="s">
        <v>67</v>
      </c>
      <c r="M256" t="s">
        <v>68</v>
      </c>
      <c r="N256" t="s">
        <v>69</v>
      </c>
      <c r="O256">
        <v>6</v>
      </c>
      <c r="P256" t="s">
        <v>36</v>
      </c>
      <c r="Q256">
        <v>14.1</v>
      </c>
    </row>
    <row r="257" spans="1:17" x14ac:dyDescent="0.25">
      <c r="A257">
        <v>1657</v>
      </c>
      <c r="B257" t="s">
        <v>22</v>
      </c>
      <c r="C257">
        <v>0.6</v>
      </c>
      <c r="D257">
        <v>0.47499999999999998</v>
      </c>
      <c r="E257">
        <v>0.15</v>
      </c>
      <c r="F257">
        <v>1.1299999999999999</v>
      </c>
      <c r="G257">
        <v>0.57499999999999996</v>
      </c>
      <c r="H257">
        <v>0.19600000000000001</v>
      </c>
      <c r="I257">
        <v>0.30499999999999999</v>
      </c>
      <c r="J257">
        <v>9</v>
      </c>
      <c r="K257">
        <v>11</v>
      </c>
      <c r="L257" t="s">
        <v>37</v>
      </c>
      <c r="M257" t="s">
        <v>38</v>
      </c>
      <c r="N257" t="s">
        <v>29</v>
      </c>
      <c r="O257">
        <v>3</v>
      </c>
      <c r="P257" t="s">
        <v>39</v>
      </c>
      <c r="Q257">
        <v>3.6</v>
      </c>
    </row>
    <row r="258" spans="1:17" x14ac:dyDescent="0.25">
      <c r="A258">
        <v>2013</v>
      </c>
      <c r="B258" t="s">
        <v>17</v>
      </c>
      <c r="C258">
        <v>0.46</v>
      </c>
      <c r="D258">
        <v>0.35</v>
      </c>
      <c r="E258">
        <v>0.11</v>
      </c>
      <c r="F258">
        <v>0.46750000000000003</v>
      </c>
      <c r="G258">
        <v>0.21249999999999999</v>
      </c>
      <c r="H258">
        <v>9.9000000000000005E-2</v>
      </c>
      <c r="I258">
        <v>0.13750000000000001</v>
      </c>
      <c r="J258">
        <v>7</v>
      </c>
      <c r="K258">
        <v>3</v>
      </c>
      <c r="L258" t="s">
        <v>46</v>
      </c>
      <c r="M258" t="s">
        <v>47</v>
      </c>
      <c r="N258" t="s">
        <v>48</v>
      </c>
      <c r="O258">
        <v>4</v>
      </c>
      <c r="P258" t="s">
        <v>59</v>
      </c>
      <c r="Q258">
        <v>6.1</v>
      </c>
    </row>
    <row r="259" spans="1:17" x14ac:dyDescent="0.25">
      <c r="A259">
        <v>2487</v>
      </c>
      <c r="B259" t="s">
        <v>22</v>
      </c>
      <c r="C259">
        <v>0.49</v>
      </c>
      <c r="D259">
        <v>0.4</v>
      </c>
      <c r="E259">
        <v>0.14499999999999999</v>
      </c>
      <c r="F259">
        <v>0.66349999999999998</v>
      </c>
      <c r="G259">
        <v>0.21</v>
      </c>
      <c r="H259">
        <v>0.1295</v>
      </c>
      <c r="I259">
        <v>0.2515</v>
      </c>
      <c r="J259">
        <v>13</v>
      </c>
      <c r="K259">
        <v>8</v>
      </c>
      <c r="L259" t="s">
        <v>55</v>
      </c>
      <c r="M259" t="s">
        <v>56</v>
      </c>
      <c r="N259" t="s">
        <v>57</v>
      </c>
      <c r="O259">
        <v>6</v>
      </c>
      <c r="P259" t="s">
        <v>36</v>
      </c>
      <c r="Q259">
        <v>14.1</v>
      </c>
    </row>
    <row r="260" spans="1:17" x14ac:dyDescent="0.25">
      <c r="A260">
        <v>591</v>
      </c>
      <c r="B260" t="s">
        <v>17</v>
      </c>
      <c r="C260">
        <v>0.51</v>
      </c>
      <c r="D260">
        <v>0.4</v>
      </c>
      <c r="E260">
        <v>0.15</v>
      </c>
      <c r="F260">
        <v>0.745</v>
      </c>
      <c r="G260">
        <v>0.28649999999999998</v>
      </c>
      <c r="H260">
        <v>0.16750000000000001</v>
      </c>
      <c r="I260">
        <v>0.23499999999999999</v>
      </c>
      <c r="J260">
        <v>13</v>
      </c>
      <c r="K260">
        <v>4</v>
      </c>
      <c r="L260" t="s">
        <v>18</v>
      </c>
      <c r="M260" t="s">
        <v>19</v>
      </c>
      <c r="N260" t="s">
        <v>20</v>
      </c>
      <c r="O260">
        <v>2</v>
      </c>
      <c r="P260" t="s">
        <v>70</v>
      </c>
      <c r="Q260">
        <v>18</v>
      </c>
    </row>
    <row r="261" spans="1:17" x14ac:dyDescent="0.25">
      <c r="A261">
        <v>1824</v>
      </c>
      <c r="B261" t="s">
        <v>31</v>
      </c>
      <c r="C261">
        <v>0.73</v>
      </c>
      <c r="D261">
        <v>0.57499999999999996</v>
      </c>
      <c r="E261">
        <v>0.21</v>
      </c>
      <c r="F261">
        <v>2.069</v>
      </c>
      <c r="G261">
        <v>0.92849999999999999</v>
      </c>
      <c r="H261">
        <v>0.40899999999999997</v>
      </c>
      <c r="I261">
        <v>0.64300000000000002</v>
      </c>
      <c r="J261">
        <v>11</v>
      </c>
      <c r="K261">
        <v>9</v>
      </c>
      <c r="L261" t="s">
        <v>67</v>
      </c>
      <c r="M261" t="s">
        <v>68</v>
      </c>
      <c r="N261" t="s">
        <v>69</v>
      </c>
      <c r="O261">
        <v>7</v>
      </c>
      <c r="P261" t="s">
        <v>26</v>
      </c>
      <c r="Q261">
        <v>2.5</v>
      </c>
    </row>
    <row r="262" spans="1:17" x14ac:dyDescent="0.25">
      <c r="A262">
        <v>1381</v>
      </c>
      <c r="B262" t="s">
        <v>31</v>
      </c>
      <c r="C262">
        <v>0.625</v>
      </c>
      <c r="D262">
        <v>0.45500000000000002</v>
      </c>
      <c r="E262">
        <v>0.17</v>
      </c>
      <c r="F262">
        <v>1.0820000000000001</v>
      </c>
      <c r="G262">
        <v>0.4955</v>
      </c>
      <c r="H262">
        <v>0.23449999999999999</v>
      </c>
      <c r="I262">
        <v>0.315</v>
      </c>
      <c r="J262">
        <v>9</v>
      </c>
      <c r="K262">
        <v>6</v>
      </c>
      <c r="L262" t="s">
        <v>40</v>
      </c>
      <c r="M262" t="s">
        <v>41</v>
      </c>
      <c r="N262" t="s">
        <v>42</v>
      </c>
      <c r="O262">
        <v>2</v>
      </c>
      <c r="P262" t="s">
        <v>70</v>
      </c>
      <c r="Q262">
        <v>18</v>
      </c>
    </row>
    <row r="263" spans="1:17" x14ac:dyDescent="0.25">
      <c r="A263">
        <v>1620</v>
      </c>
      <c r="B263" t="s">
        <v>17</v>
      </c>
      <c r="C263">
        <v>0.56000000000000005</v>
      </c>
      <c r="D263">
        <v>0.44500000000000001</v>
      </c>
      <c r="E263">
        <v>0.15</v>
      </c>
      <c r="F263">
        <v>0.82250000000000001</v>
      </c>
      <c r="G263">
        <v>0.36849999999999999</v>
      </c>
      <c r="H263">
        <v>0.187</v>
      </c>
      <c r="I263">
        <v>0.23599999999999999</v>
      </c>
      <c r="J263">
        <v>10</v>
      </c>
      <c r="K263">
        <v>12</v>
      </c>
      <c r="L263" t="s">
        <v>63</v>
      </c>
      <c r="M263" t="s">
        <v>64</v>
      </c>
      <c r="N263" t="s">
        <v>29</v>
      </c>
      <c r="O263">
        <v>3</v>
      </c>
      <c r="P263" t="s">
        <v>39</v>
      </c>
      <c r="Q263">
        <v>3.6</v>
      </c>
    </row>
    <row r="264" spans="1:17" x14ac:dyDescent="0.25">
      <c r="A264">
        <v>281</v>
      </c>
      <c r="B264" t="s">
        <v>22</v>
      </c>
      <c r="C264">
        <v>0.53500000000000003</v>
      </c>
      <c r="D264">
        <v>0.41499999999999998</v>
      </c>
      <c r="E264">
        <v>0.185</v>
      </c>
      <c r="F264">
        <v>0.84150000000000003</v>
      </c>
      <c r="G264">
        <v>0.314</v>
      </c>
      <c r="H264">
        <v>0.1585</v>
      </c>
      <c r="I264">
        <v>0.3</v>
      </c>
      <c r="J264">
        <v>15</v>
      </c>
      <c r="K264">
        <v>9</v>
      </c>
      <c r="L264" t="s">
        <v>67</v>
      </c>
      <c r="M264" t="s">
        <v>68</v>
      </c>
      <c r="N264" t="s">
        <v>69</v>
      </c>
      <c r="O264">
        <v>5</v>
      </c>
      <c r="P264" t="s">
        <v>34</v>
      </c>
      <c r="Q264">
        <v>12.8</v>
      </c>
    </row>
    <row r="265" spans="1:17" x14ac:dyDescent="0.25">
      <c r="A265">
        <v>2685</v>
      </c>
      <c r="B265" t="s">
        <v>22</v>
      </c>
      <c r="C265">
        <v>0.625</v>
      </c>
      <c r="D265">
        <v>0.49</v>
      </c>
      <c r="E265">
        <v>0.155</v>
      </c>
      <c r="F265">
        <v>1.115</v>
      </c>
      <c r="G265">
        <v>0.48399999999999999</v>
      </c>
      <c r="H265">
        <v>0.27700000000000002</v>
      </c>
      <c r="I265">
        <v>0.3095</v>
      </c>
      <c r="J265">
        <v>9</v>
      </c>
      <c r="K265">
        <v>8</v>
      </c>
      <c r="L265" t="s">
        <v>55</v>
      </c>
      <c r="M265" t="s">
        <v>56</v>
      </c>
      <c r="N265" t="s">
        <v>57</v>
      </c>
      <c r="O265">
        <v>9</v>
      </c>
      <c r="P265" t="s">
        <v>58</v>
      </c>
      <c r="Q265">
        <v>1.9</v>
      </c>
    </row>
    <row r="266" spans="1:17" x14ac:dyDescent="0.25">
      <c r="A266">
        <v>2075</v>
      </c>
      <c r="B266" t="s">
        <v>22</v>
      </c>
      <c r="C266">
        <v>0.58499999999999996</v>
      </c>
      <c r="D266">
        <v>0.48499999999999999</v>
      </c>
      <c r="E266">
        <v>0.15</v>
      </c>
      <c r="F266">
        <v>1.079</v>
      </c>
      <c r="G266">
        <v>0.41449999999999998</v>
      </c>
      <c r="H266">
        <v>0.21149999999999999</v>
      </c>
      <c r="I266">
        <v>0.35599999999999998</v>
      </c>
      <c r="J266">
        <v>11</v>
      </c>
      <c r="K266">
        <v>2</v>
      </c>
      <c r="L266" t="s">
        <v>52</v>
      </c>
      <c r="M266" t="s">
        <v>53</v>
      </c>
      <c r="N266" t="s">
        <v>54</v>
      </c>
      <c r="O266">
        <v>8</v>
      </c>
      <c r="P266" t="s">
        <v>30</v>
      </c>
      <c r="Q266">
        <v>12.3</v>
      </c>
    </row>
    <row r="267" spans="1:17" x14ac:dyDescent="0.25">
      <c r="A267">
        <v>3024</v>
      </c>
      <c r="B267" t="s">
        <v>17</v>
      </c>
      <c r="C267">
        <v>0.47</v>
      </c>
      <c r="D267">
        <v>0.375</v>
      </c>
      <c r="E267">
        <v>0.125</v>
      </c>
      <c r="F267">
        <v>0.52249999999999996</v>
      </c>
      <c r="G267">
        <v>0.22650000000000001</v>
      </c>
      <c r="H267">
        <v>0.104</v>
      </c>
      <c r="I267">
        <v>0.16200000000000001</v>
      </c>
      <c r="J267">
        <v>8</v>
      </c>
      <c r="K267">
        <v>1</v>
      </c>
      <c r="L267" t="s">
        <v>65</v>
      </c>
      <c r="M267" t="s">
        <v>66</v>
      </c>
      <c r="N267" t="s">
        <v>29</v>
      </c>
      <c r="O267">
        <v>6</v>
      </c>
      <c r="P267" t="s">
        <v>36</v>
      </c>
      <c r="Q267">
        <v>14.1</v>
      </c>
    </row>
    <row r="268" spans="1:17" x14ac:dyDescent="0.25">
      <c r="A268">
        <v>2795</v>
      </c>
      <c r="B268" t="s">
        <v>22</v>
      </c>
      <c r="C268">
        <v>0.63</v>
      </c>
      <c r="D268">
        <v>0.47499999999999998</v>
      </c>
      <c r="E268">
        <v>0.155</v>
      </c>
      <c r="F268">
        <v>1.0004999999999999</v>
      </c>
      <c r="G268">
        <v>0.45200000000000001</v>
      </c>
      <c r="H268">
        <v>0.252</v>
      </c>
      <c r="I268">
        <v>0.26500000000000001</v>
      </c>
      <c r="J268">
        <v>10</v>
      </c>
      <c r="K268">
        <v>7</v>
      </c>
      <c r="L268" t="s">
        <v>43</v>
      </c>
      <c r="M268" t="s">
        <v>44</v>
      </c>
      <c r="N268" t="s">
        <v>45</v>
      </c>
      <c r="O268">
        <v>8</v>
      </c>
      <c r="P268" t="s">
        <v>30</v>
      </c>
      <c r="Q268">
        <v>12.3</v>
      </c>
    </row>
    <row r="269" spans="1:17" x14ac:dyDescent="0.25">
      <c r="A269">
        <v>1767</v>
      </c>
      <c r="B269" t="s">
        <v>22</v>
      </c>
      <c r="C269">
        <v>0.375</v>
      </c>
      <c r="D269">
        <v>0.27</v>
      </c>
      <c r="E269">
        <v>0.13500000000000001</v>
      </c>
      <c r="F269">
        <v>0.59699999999999998</v>
      </c>
      <c r="G269">
        <v>0.27200000000000002</v>
      </c>
      <c r="H269">
        <v>0.13100000000000001</v>
      </c>
      <c r="I269">
        <v>0.16750000000000001</v>
      </c>
      <c r="J269">
        <v>7</v>
      </c>
      <c r="K269">
        <v>1</v>
      </c>
      <c r="L269" t="s">
        <v>65</v>
      </c>
      <c r="M269" t="s">
        <v>66</v>
      </c>
      <c r="N269" t="s">
        <v>29</v>
      </c>
      <c r="O269">
        <v>7</v>
      </c>
      <c r="P269" t="s">
        <v>26</v>
      </c>
      <c r="Q269">
        <v>2.5</v>
      </c>
    </row>
    <row r="270" spans="1:17" x14ac:dyDescent="0.25">
      <c r="A270">
        <v>3595</v>
      </c>
      <c r="B270" t="s">
        <v>22</v>
      </c>
      <c r="C270">
        <v>0.66</v>
      </c>
      <c r="D270">
        <v>0.5</v>
      </c>
      <c r="E270">
        <v>0.155</v>
      </c>
      <c r="F270">
        <v>1.3765000000000001</v>
      </c>
      <c r="G270">
        <v>0.64849999999999997</v>
      </c>
      <c r="H270">
        <v>0.28799999999999998</v>
      </c>
      <c r="I270">
        <v>0.33500000000000002</v>
      </c>
      <c r="J270">
        <v>12</v>
      </c>
      <c r="K270">
        <v>10</v>
      </c>
      <c r="L270" t="s">
        <v>23</v>
      </c>
      <c r="M270" t="s">
        <v>24</v>
      </c>
      <c r="N270" t="s">
        <v>25</v>
      </c>
      <c r="O270">
        <v>3</v>
      </c>
      <c r="P270" t="s">
        <v>39</v>
      </c>
      <c r="Q270">
        <v>3.6</v>
      </c>
    </row>
    <row r="271" spans="1:17" x14ac:dyDescent="0.25">
      <c r="A271">
        <v>1303</v>
      </c>
      <c r="B271" t="s">
        <v>17</v>
      </c>
      <c r="C271">
        <v>0.53500000000000003</v>
      </c>
      <c r="D271">
        <v>0.41499999999999998</v>
      </c>
      <c r="E271">
        <v>0.15</v>
      </c>
      <c r="F271">
        <v>0.57650000000000001</v>
      </c>
      <c r="G271">
        <v>0.35949999999999999</v>
      </c>
      <c r="H271">
        <v>0.13500000000000001</v>
      </c>
      <c r="I271">
        <v>0.22500000000000001</v>
      </c>
      <c r="J271">
        <v>8</v>
      </c>
      <c r="K271">
        <v>8</v>
      </c>
      <c r="L271" t="s">
        <v>55</v>
      </c>
      <c r="M271" t="s">
        <v>56</v>
      </c>
      <c r="N271" t="s">
        <v>57</v>
      </c>
      <c r="O271">
        <v>8</v>
      </c>
      <c r="P271" t="s">
        <v>30</v>
      </c>
      <c r="Q271">
        <v>12.3</v>
      </c>
    </row>
    <row r="272" spans="1:17" x14ac:dyDescent="0.25">
      <c r="A272">
        <v>3138</v>
      </c>
      <c r="B272" t="s">
        <v>31</v>
      </c>
      <c r="C272">
        <v>0.46500000000000002</v>
      </c>
      <c r="D272">
        <v>0.36</v>
      </c>
      <c r="E272">
        <v>0.105</v>
      </c>
      <c r="F272">
        <v>0.48799999999999999</v>
      </c>
      <c r="G272">
        <v>0.188</v>
      </c>
      <c r="H272">
        <v>8.4500000000000006E-2</v>
      </c>
      <c r="I272">
        <v>0.19</v>
      </c>
      <c r="J272">
        <v>10</v>
      </c>
      <c r="K272">
        <v>4</v>
      </c>
      <c r="L272" t="s">
        <v>18</v>
      </c>
      <c r="M272" t="s">
        <v>19</v>
      </c>
      <c r="N272" t="s">
        <v>20</v>
      </c>
      <c r="O272">
        <v>8</v>
      </c>
      <c r="P272" t="s">
        <v>30</v>
      </c>
      <c r="Q272">
        <v>12.3</v>
      </c>
    </row>
    <row r="273" spans="1:17" x14ac:dyDescent="0.25">
      <c r="A273">
        <v>4041</v>
      </c>
      <c r="B273" t="s">
        <v>22</v>
      </c>
      <c r="C273">
        <v>0.57499999999999996</v>
      </c>
      <c r="D273">
        <v>0.45</v>
      </c>
      <c r="E273">
        <v>0.12</v>
      </c>
      <c r="F273">
        <v>0.95850000000000002</v>
      </c>
      <c r="G273">
        <v>0.44700000000000001</v>
      </c>
      <c r="H273">
        <v>0.16900000000000001</v>
      </c>
      <c r="I273">
        <v>0.27500000000000002</v>
      </c>
      <c r="J273">
        <v>12</v>
      </c>
      <c r="K273">
        <v>5</v>
      </c>
      <c r="L273" t="s">
        <v>49</v>
      </c>
      <c r="M273" t="s">
        <v>50</v>
      </c>
      <c r="N273" t="s">
        <v>51</v>
      </c>
      <c r="O273">
        <v>8</v>
      </c>
      <c r="P273" t="s">
        <v>30</v>
      </c>
      <c r="Q273">
        <v>12.3</v>
      </c>
    </row>
    <row r="274" spans="1:17" x14ac:dyDescent="0.25">
      <c r="A274">
        <v>1364</v>
      </c>
      <c r="B274" t="s">
        <v>31</v>
      </c>
      <c r="C274">
        <v>0.61</v>
      </c>
      <c r="D274">
        <v>0.45</v>
      </c>
      <c r="E274">
        <v>0.15</v>
      </c>
      <c r="F274">
        <v>0.871</v>
      </c>
      <c r="G274">
        <v>0.40699999999999997</v>
      </c>
      <c r="H274">
        <v>0.1835</v>
      </c>
      <c r="I274">
        <v>0.25</v>
      </c>
      <c r="J274">
        <v>10</v>
      </c>
      <c r="K274">
        <v>10</v>
      </c>
      <c r="L274" t="s">
        <v>23</v>
      </c>
      <c r="M274" t="s">
        <v>24</v>
      </c>
      <c r="N274" t="s">
        <v>25</v>
      </c>
      <c r="O274">
        <v>10</v>
      </c>
      <c r="P274" t="s">
        <v>35</v>
      </c>
      <c r="Q274">
        <v>24.1</v>
      </c>
    </row>
    <row r="275" spans="1:17" x14ac:dyDescent="0.25">
      <c r="A275">
        <v>734</v>
      </c>
      <c r="B275" t="s">
        <v>31</v>
      </c>
      <c r="C275">
        <v>0.505</v>
      </c>
      <c r="D275">
        <v>0.38</v>
      </c>
      <c r="E275">
        <v>0.13</v>
      </c>
      <c r="F275">
        <v>0.65600000000000003</v>
      </c>
      <c r="G275">
        <v>0.22700000000000001</v>
      </c>
      <c r="H275">
        <v>0.17849999999999999</v>
      </c>
      <c r="I275">
        <v>0.22</v>
      </c>
      <c r="J275">
        <v>13</v>
      </c>
      <c r="K275">
        <v>11</v>
      </c>
      <c r="L275" t="s">
        <v>37</v>
      </c>
      <c r="M275" t="s">
        <v>38</v>
      </c>
      <c r="N275" t="s">
        <v>29</v>
      </c>
      <c r="O275">
        <v>6</v>
      </c>
      <c r="P275" t="s">
        <v>36</v>
      </c>
      <c r="Q275">
        <v>14.1</v>
      </c>
    </row>
    <row r="276" spans="1:17" x14ac:dyDescent="0.25">
      <c r="A276">
        <v>1786</v>
      </c>
      <c r="B276" t="s">
        <v>22</v>
      </c>
      <c r="C276">
        <v>0.53500000000000003</v>
      </c>
      <c r="D276">
        <v>0.42499999999999999</v>
      </c>
      <c r="E276">
        <v>0.13500000000000001</v>
      </c>
      <c r="F276">
        <v>0.77100000000000002</v>
      </c>
      <c r="G276">
        <v>0.3765</v>
      </c>
      <c r="H276">
        <v>0.18149999999999999</v>
      </c>
      <c r="I276">
        <v>0.17949999999999999</v>
      </c>
      <c r="J276">
        <v>8</v>
      </c>
      <c r="K276">
        <v>13</v>
      </c>
      <c r="L276" t="s">
        <v>27</v>
      </c>
      <c r="M276" t="s">
        <v>28</v>
      </c>
      <c r="N276" t="s">
        <v>29</v>
      </c>
      <c r="O276">
        <v>1</v>
      </c>
      <c r="P276" t="s">
        <v>21</v>
      </c>
      <c r="Q276">
        <v>22.1</v>
      </c>
    </row>
    <row r="277" spans="1:17" x14ac:dyDescent="0.25">
      <c r="A277">
        <v>1955</v>
      </c>
      <c r="B277" t="s">
        <v>22</v>
      </c>
      <c r="C277">
        <v>0.64</v>
      </c>
      <c r="D277">
        <v>0.48499999999999999</v>
      </c>
      <c r="E277">
        <v>0.185</v>
      </c>
      <c r="F277">
        <v>1.4195</v>
      </c>
      <c r="G277">
        <v>0.67349999999999999</v>
      </c>
      <c r="H277">
        <v>0.34649999999999997</v>
      </c>
      <c r="I277">
        <v>0.32550000000000001</v>
      </c>
      <c r="J277">
        <v>11</v>
      </c>
      <c r="K277">
        <v>14</v>
      </c>
      <c r="L277" t="s">
        <v>60</v>
      </c>
      <c r="M277" t="s">
        <v>61</v>
      </c>
      <c r="N277" t="s">
        <v>62</v>
      </c>
      <c r="O277">
        <v>9</v>
      </c>
      <c r="P277" t="s">
        <v>58</v>
      </c>
      <c r="Q277">
        <v>1.9</v>
      </c>
    </row>
    <row r="278" spans="1:17" x14ac:dyDescent="0.25">
      <c r="A278">
        <v>882</v>
      </c>
      <c r="B278" t="s">
        <v>31</v>
      </c>
      <c r="C278">
        <v>0.65500000000000003</v>
      </c>
      <c r="D278">
        <v>0.52</v>
      </c>
      <c r="E278">
        <v>0.16500000000000001</v>
      </c>
      <c r="F278">
        <v>1.4095</v>
      </c>
      <c r="G278">
        <v>0.58599999999999997</v>
      </c>
      <c r="H278">
        <v>0.29099999999999998</v>
      </c>
      <c r="I278">
        <v>0.40500000000000003</v>
      </c>
      <c r="J278">
        <v>9</v>
      </c>
      <c r="K278">
        <v>10</v>
      </c>
      <c r="L278" t="s">
        <v>23</v>
      </c>
      <c r="M278" t="s">
        <v>24</v>
      </c>
      <c r="N278" t="s">
        <v>25</v>
      </c>
      <c r="O278">
        <v>1</v>
      </c>
      <c r="P278" t="s">
        <v>21</v>
      </c>
      <c r="Q278">
        <v>22.1</v>
      </c>
    </row>
    <row r="279" spans="1:17" x14ac:dyDescent="0.25">
      <c r="A279">
        <v>2675</v>
      </c>
      <c r="B279" t="s">
        <v>31</v>
      </c>
      <c r="C279">
        <v>0.59499999999999997</v>
      </c>
      <c r="D279">
        <v>0.46</v>
      </c>
      <c r="E279">
        <v>0.14000000000000001</v>
      </c>
      <c r="F279">
        <v>0.85199999999999998</v>
      </c>
      <c r="G279">
        <v>0.42149999999999999</v>
      </c>
      <c r="H279">
        <v>0.22550000000000001</v>
      </c>
      <c r="I279">
        <v>0.22700000000000001</v>
      </c>
      <c r="J279">
        <v>9</v>
      </c>
      <c r="K279">
        <v>1</v>
      </c>
      <c r="L279" t="s">
        <v>65</v>
      </c>
      <c r="M279" t="s">
        <v>66</v>
      </c>
      <c r="N279" t="s">
        <v>29</v>
      </c>
      <c r="O279">
        <v>5</v>
      </c>
      <c r="P279" t="s">
        <v>34</v>
      </c>
      <c r="Q279">
        <v>12.8</v>
      </c>
    </row>
    <row r="280" spans="1:17" x14ac:dyDescent="0.25">
      <c r="A280">
        <v>4126</v>
      </c>
      <c r="B280" t="s">
        <v>17</v>
      </c>
      <c r="C280">
        <v>0.54</v>
      </c>
      <c r="D280">
        <v>0.41499999999999998</v>
      </c>
      <c r="E280">
        <v>0.13500000000000001</v>
      </c>
      <c r="F280">
        <v>0.70899999999999996</v>
      </c>
      <c r="G280">
        <v>0.31950000000000001</v>
      </c>
      <c r="H280">
        <v>0.17399999999999999</v>
      </c>
      <c r="I280">
        <v>0.185</v>
      </c>
      <c r="J280">
        <v>9</v>
      </c>
      <c r="K280">
        <v>1</v>
      </c>
      <c r="L280" t="s">
        <v>65</v>
      </c>
      <c r="M280" t="s">
        <v>66</v>
      </c>
      <c r="N280" t="s">
        <v>29</v>
      </c>
      <c r="O280">
        <v>10</v>
      </c>
      <c r="P280" t="s">
        <v>35</v>
      </c>
      <c r="Q280">
        <v>24.1</v>
      </c>
    </row>
    <row r="281" spans="1:17" x14ac:dyDescent="0.25">
      <c r="A281">
        <v>16</v>
      </c>
      <c r="B281" t="s">
        <v>31</v>
      </c>
      <c r="C281">
        <v>0.5</v>
      </c>
      <c r="D281">
        <v>0.4</v>
      </c>
      <c r="E281">
        <v>0.13</v>
      </c>
      <c r="F281">
        <v>0.66449999999999998</v>
      </c>
      <c r="G281">
        <v>0.25800000000000001</v>
      </c>
      <c r="H281">
        <v>0.13300000000000001</v>
      </c>
      <c r="I281">
        <v>0.24</v>
      </c>
      <c r="J281">
        <v>12</v>
      </c>
      <c r="K281">
        <v>14</v>
      </c>
      <c r="L281" t="s">
        <v>60</v>
      </c>
      <c r="M281" t="s">
        <v>61</v>
      </c>
      <c r="N281" t="s">
        <v>62</v>
      </c>
      <c r="O281">
        <v>3</v>
      </c>
      <c r="P281" t="s">
        <v>39</v>
      </c>
      <c r="Q281">
        <v>3.6</v>
      </c>
    </row>
    <row r="282" spans="1:17" x14ac:dyDescent="0.25">
      <c r="A282">
        <v>1994</v>
      </c>
      <c r="B282" t="s">
        <v>17</v>
      </c>
      <c r="C282">
        <v>0.28999999999999998</v>
      </c>
      <c r="D282">
        <v>0.21</v>
      </c>
      <c r="E282">
        <v>0.06</v>
      </c>
      <c r="F282">
        <v>0.1195</v>
      </c>
      <c r="G282">
        <v>5.6000000000000001E-2</v>
      </c>
      <c r="H282">
        <v>2.35E-2</v>
      </c>
      <c r="I282">
        <v>0.03</v>
      </c>
      <c r="J282">
        <v>6</v>
      </c>
      <c r="K282">
        <v>9</v>
      </c>
      <c r="L282" t="s">
        <v>67</v>
      </c>
      <c r="M282" t="s">
        <v>68</v>
      </c>
      <c r="N282" t="s">
        <v>69</v>
      </c>
      <c r="O282">
        <v>2</v>
      </c>
      <c r="P282" t="s">
        <v>70</v>
      </c>
      <c r="Q282">
        <v>18</v>
      </c>
    </row>
    <row r="283" spans="1:17" x14ac:dyDescent="0.25">
      <c r="A283">
        <v>3413</v>
      </c>
      <c r="B283" t="s">
        <v>17</v>
      </c>
      <c r="C283">
        <v>0.48</v>
      </c>
      <c r="D283">
        <v>0.35499999999999998</v>
      </c>
      <c r="E283">
        <v>0.115</v>
      </c>
      <c r="F283">
        <v>0.57850000000000001</v>
      </c>
      <c r="G283">
        <v>0.25</v>
      </c>
      <c r="H283">
        <v>0.106</v>
      </c>
      <c r="I283">
        <v>0.184</v>
      </c>
      <c r="J283">
        <v>8</v>
      </c>
      <c r="K283">
        <v>9</v>
      </c>
      <c r="L283" t="s">
        <v>67</v>
      </c>
      <c r="M283" t="s">
        <v>68</v>
      </c>
      <c r="N283" t="s">
        <v>69</v>
      </c>
      <c r="O283">
        <v>6</v>
      </c>
      <c r="P283" t="s">
        <v>36</v>
      </c>
      <c r="Q283">
        <v>14.1</v>
      </c>
    </row>
    <row r="284" spans="1:17" x14ac:dyDescent="0.25">
      <c r="A284">
        <v>2331</v>
      </c>
      <c r="B284" t="s">
        <v>17</v>
      </c>
      <c r="C284">
        <v>0.42</v>
      </c>
      <c r="D284">
        <v>0.34499999999999997</v>
      </c>
      <c r="E284">
        <v>0.115</v>
      </c>
      <c r="F284">
        <v>0.34350000000000003</v>
      </c>
      <c r="G284">
        <v>0.1515</v>
      </c>
      <c r="H284">
        <v>7.9500000000000001E-2</v>
      </c>
      <c r="I284">
        <v>0.115</v>
      </c>
      <c r="J284">
        <v>9</v>
      </c>
      <c r="K284">
        <v>3</v>
      </c>
      <c r="L284" t="s">
        <v>46</v>
      </c>
      <c r="M284" t="s">
        <v>47</v>
      </c>
      <c r="N284" t="s">
        <v>48</v>
      </c>
      <c r="O284">
        <v>2</v>
      </c>
      <c r="P284" t="s">
        <v>70</v>
      </c>
      <c r="Q284">
        <v>18</v>
      </c>
    </row>
    <row r="285" spans="1:17" x14ac:dyDescent="0.25">
      <c r="A285">
        <v>1433</v>
      </c>
      <c r="B285" t="s">
        <v>17</v>
      </c>
      <c r="C285">
        <v>0.36499999999999999</v>
      </c>
      <c r="D285">
        <v>0.255</v>
      </c>
      <c r="E285">
        <v>0.08</v>
      </c>
      <c r="F285">
        <v>0.19850000000000001</v>
      </c>
      <c r="G285">
        <v>7.85E-2</v>
      </c>
      <c r="H285">
        <v>3.4500000000000003E-2</v>
      </c>
      <c r="I285">
        <v>5.2999999999999999E-2</v>
      </c>
      <c r="J285">
        <v>5</v>
      </c>
      <c r="K285">
        <v>3</v>
      </c>
      <c r="L285" t="s">
        <v>46</v>
      </c>
      <c r="M285" t="s">
        <v>47</v>
      </c>
      <c r="N285" t="s">
        <v>48</v>
      </c>
      <c r="O285">
        <v>1</v>
      </c>
      <c r="P285" t="s">
        <v>21</v>
      </c>
      <c r="Q285">
        <v>22.1</v>
      </c>
    </row>
    <row r="286" spans="1:17" x14ac:dyDescent="0.25">
      <c r="A286">
        <v>1333</v>
      </c>
      <c r="B286" t="s">
        <v>17</v>
      </c>
      <c r="C286">
        <v>0.56999999999999995</v>
      </c>
      <c r="D286">
        <v>0.44</v>
      </c>
      <c r="E286">
        <v>0.13</v>
      </c>
      <c r="F286">
        <v>0.76649999999999996</v>
      </c>
      <c r="G286">
        <v>0.34699999999999998</v>
      </c>
      <c r="H286">
        <v>0.17849999999999999</v>
      </c>
      <c r="I286">
        <v>0.20200000000000001</v>
      </c>
      <c r="J286">
        <v>10</v>
      </c>
      <c r="K286">
        <v>14</v>
      </c>
      <c r="L286" t="s">
        <v>60</v>
      </c>
      <c r="M286" t="s">
        <v>61</v>
      </c>
      <c r="N286" t="s">
        <v>62</v>
      </c>
      <c r="O286">
        <v>3</v>
      </c>
      <c r="P286" t="s">
        <v>39</v>
      </c>
      <c r="Q286">
        <v>3.6</v>
      </c>
    </row>
    <row r="287" spans="1:17" x14ac:dyDescent="0.25">
      <c r="A287">
        <v>2542</v>
      </c>
      <c r="B287" t="s">
        <v>22</v>
      </c>
      <c r="C287">
        <v>0.69</v>
      </c>
      <c r="D287">
        <v>0.55000000000000004</v>
      </c>
      <c r="E287">
        <v>0.18</v>
      </c>
      <c r="F287">
        <v>1.659</v>
      </c>
      <c r="G287">
        <v>0.87150000000000005</v>
      </c>
      <c r="H287">
        <v>0.26550000000000001</v>
      </c>
      <c r="I287">
        <v>0.4395</v>
      </c>
      <c r="J287">
        <v>9</v>
      </c>
      <c r="K287">
        <v>11</v>
      </c>
      <c r="L287" t="s">
        <v>37</v>
      </c>
      <c r="M287" t="s">
        <v>38</v>
      </c>
      <c r="N287" t="s">
        <v>29</v>
      </c>
      <c r="O287">
        <v>10</v>
      </c>
      <c r="P287" t="s">
        <v>35</v>
      </c>
      <c r="Q287">
        <v>24.1</v>
      </c>
    </row>
    <row r="288" spans="1:17" x14ac:dyDescent="0.25">
      <c r="A288">
        <v>1564</v>
      </c>
      <c r="B288" t="s">
        <v>17</v>
      </c>
      <c r="C288">
        <v>0.45500000000000002</v>
      </c>
      <c r="D288">
        <v>0.36</v>
      </c>
      <c r="E288">
        <v>0.115</v>
      </c>
      <c r="F288">
        <v>0.45700000000000002</v>
      </c>
      <c r="G288">
        <v>0.20849999999999999</v>
      </c>
      <c r="H288">
        <v>8.5500000000000007E-2</v>
      </c>
      <c r="I288">
        <v>0.14699999999999999</v>
      </c>
      <c r="J288">
        <v>10</v>
      </c>
      <c r="K288">
        <v>11</v>
      </c>
      <c r="L288" t="s">
        <v>37</v>
      </c>
      <c r="M288" t="s">
        <v>38</v>
      </c>
      <c r="N288" t="s">
        <v>29</v>
      </c>
      <c r="O288">
        <v>5</v>
      </c>
      <c r="P288" t="s">
        <v>34</v>
      </c>
      <c r="Q288">
        <v>12.8</v>
      </c>
    </row>
    <row r="289" spans="1:17" x14ac:dyDescent="0.25">
      <c r="A289">
        <v>111</v>
      </c>
      <c r="B289" t="s">
        <v>31</v>
      </c>
      <c r="C289">
        <v>0.495</v>
      </c>
      <c r="D289">
        <v>0.39500000000000002</v>
      </c>
      <c r="E289">
        <v>0.125</v>
      </c>
      <c r="F289">
        <v>0.54149999999999998</v>
      </c>
      <c r="G289">
        <v>0.23749999999999999</v>
      </c>
      <c r="H289">
        <v>0.13450000000000001</v>
      </c>
      <c r="I289">
        <v>0.155</v>
      </c>
      <c r="J289">
        <v>9</v>
      </c>
      <c r="K289">
        <v>9</v>
      </c>
      <c r="L289" t="s">
        <v>67</v>
      </c>
      <c r="M289" t="s">
        <v>68</v>
      </c>
      <c r="N289" t="s">
        <v>69</v>
      </c>
      <c r="O289">
        <v>3</v>
      </c>
      <c r="P289" t="s">
        <v>39</v>
      </c>
      <c r="Q289">
        <v>3.6</v>
      </c>
    </row>
    <row r="290" spans="1:17" x14ac:dyDescent="0.25">
      <c r="A290">
        <v>3596</v>
      </c>
      <c r="B290" t="s">
        <v>31</v>
      </c>
      <c r="C290">
        <v>0.66</v>
      </c>
      <c r="D290">
        <v>0.51500000000000001</v>
      </c>
      <c r="E290">
        <v>0.2</v>
      </c>
      <c r="F290">
        <v>1.6465000000000001</v>
      </c>
      <c r="G290">
        <v>0.749</v>
      </c>
      <c r="H290">
        <v>0.42199999999999999</v>
      </c>
      <c r="I290">
        <v>0.40100000000000002</v>
      </c>
      <c r="J290">
        <v>11</v>
      </c>
      <c r="K290">
        <v>11</v>
      </c>
      <c r="L290" t="s">
        <v>37</v>
      </c>
      <c r="M290" t="s">
        <v>38</v>
      </c>
      <c r="N290" t="s">
        <v>29</v>
      </c>
      <c r="O290">
        <v>7</v>
      </c>
      <c r="P290" t="s">
        <v>26</v>
      </c>
      <c r="Q290">
        <v>2.5</v>
      </c>
    </row>
    <row r="291" spans="1:17" x14ac:dyDescent="0.25">
      <c r="A291">
        <v>152</v>
      </c>
      <c r="B291" t="s">
        <v>22</v>
      </c>
      <c r="C291">
        <v>0.60499999999999998</v>
      </c>
      <c r="D291">
        <v>0.5</v>
      </c>
      <c r="E291">
        <v>0.185</v>
      </c>
      <c r="F291">
        <v>1.1185</v>
      </c>
      <c r="G291">
        <v>0.46899999999999997</v>
      </c>
      <c r="H291">
        <v>0.25850000000000001</v>
      </c>
      <c r="I291">
        <v>0.33500000000000002</v>
      </c>
      <c r="J291">
        <v>9</v>
      </c>
      <c r="K291">
        <v>12</v>
      </c>
      <c r="L291" t="s">
        <v>63</v>
      </c>
      <c r="M291" t="s">
        <v>64</v>
      </c>
      <c r="N291" t="s">
        <v>29</v>
      </c>
      <c r="O291">
        <v>1</v>
      </c>
      <c r="P291" t="s">
        <v>21</v>
      </c>
      <c r="Q291">
        <v>22.1</v>
      </c>
    </row>
    <row r="292" spans="1:17" x14ac:dyDescent="0.25">
      <c r="A292">
        <v>2081</v>
      </c>
      <c r="B292" t="s">
        <v>31</v>
      </c>
      <c r="C292">
        <v>0.64500000000000002</v>
      </c>
      <c r="D292">
        <v>0.495</v>
      </c>
      <c r="E292">
        <v>0.15</v>
      </c>
      <c r="F292">
        <v>1.2095</v>
      </c>
      <c r="G292">
        <v>0.60299999999999998</v>
      </c>
      <c r="H292">
        <v>0.2225</v>
      </c>
      <c r="I292">
        <v>0.33900000000000002</v>
      </c>
      <c r="J292">
        <v>9</v>
      </c>
      <c r="K292">
        <v>3</v>
      </c>
      <c r="L292" t="s">
        <v>46</v>
      </c>
      <c r="M292" t="s">
        <v>47</v>
      </c>
      <c r="N292" t="s">
        <v>48</v>
      </c>
      <c r="O292">
        <v>5</v>
      </c>
      <c r="P292" t="s">
        <v>34</v>
      </c>
      <c r="Q292">
        <v>12.8</v>
      </c>
    </row>
    <row r="293" spans="1:17" x14ac:dyDescent="0.25">
      <c r="A293">
        <v>3189</v>
      </c>
      <c r="B293" t="s">
        <v>31</v>
      </c>
      <c r="C293">
        <v>0.72</v>
      </c>
      <c r="D293">
        <v>0.57499999999999996</v>
      </c>
      <c r="E293">
        <v>0.23</v>
      </c>
      <c r="F293">
        <v>2.2694999999999999</v>
      </c>
      <c r="G293">
        <v>0.88349999999999995</v>
      </c>
      <c r="H293">
        <v>0.39850000000000002</v>
      </c>
      <c r="I293">
        <v>0.66500000000000004</v>
      </c>
      <c r="J293">
        <v>16</v>
      </c>
      <c r="K293">
        <v>15</v>
      </c>
      <c r="L293" t="s">
        <v>32</v>
      </c>
      <c r="M293" t="s">
        <v>33</v>
      </c>
      <c r="N293" t="s">
        <v>29</v>
      </c>
      <c r="O293">
        <v>7</v>
      </c>
      <c r="P293" t="s">
        <v>26</v>
      </c>
      <c r="Q293">
        <v>2.5</v>
      </c>
    </row>
    <row r="294" spans="1:17" x14ac:dyDescent="0.25">
      <c r="A294">
        <v>2986</v>
      </c>
      <c r="B294" t="s">
        <v>17</v>
      </c>
      <c r="C294">
        <v>0.53500000000000003</v>
      </c>
      <c r="D294">
        <v>0.4</v>
      </c>
      <c r="E294">
        <v>0.13500000000000001</v>
      </c>
      <c r="F294">
        <v>0.77500000000000002</v>
      </c>
      <c r="G294">
        <v>0.36799999999999999</v>
      </c>
      <c r="H294">
        <v>0.20799999999999999</v>
      </c>
      <c r="I294">
        <v>0.20549999999999999</v>
      </c>
      <c r="J294">
        <v>8</v>
      </c>
      <c r="K294">
        <v>12</v>
      </c>
      <c r="L294" t="s">
        <v>63</v>
      </c>
      <c r="M294" t="s">
        <v>64</v>
      </c>
      <c r="N294" t="s">
        <v>29</v>
      </c>
      <c r="O294">
        <v>6</v>
      </c>
      <c r="P294" t="s">
        <v>36</v>
      </c>
      <c r="Q294">
        <v>14.1</v>
      </c>
    </row>
    <row r="295" spans="1:17" x14ac:dyDescent="0.25">
      <c r="A295">
        <v>3037</v>
      </c>
      <c r="B295" t="s">
        <v>17</v>
      </c>
      <c r="C295">
        <v>0.55000000000000004</v>
      </c>
      <c r="D295">
        <v>0.44500000000000001</v>
      </c>
      <c r="E295">
        <v>0.14499999999999999</v>
      </c>
      <c r="F295">
        <v>0.78300000000000003</v>
      </c>
      <c r="G295">
        <v>0.30449999999999999</v>
      </c>
      <c r="H295">
        <v>0.157</v>
      </c>
      <c r="I295">
        <v>0.26500000000000001</v>
      </c>
      <c r="J295">
        <v>11</v>
      </c>
      <c r="K295">
        <v>14</v>
      </c>
      <c r="L295" t="s">
        <v>60</v>
      </c>
      <c r="M295" t="s">
        <v>61</v>
      </c>
      <c r="N295" t="s">
        <v>62</v>
      </c>
      <c r="O295">
        <v>4</v>
      </c>
      <c r="P295" t="s">
        <v>59</v>
      </c>
      <c r="Q295">
        <v>6.1</v>
      </c>
    </row>
    <row r="296" spans="1:17" x14ac:dyDescent="0.25">
      <c r="A296">
        <v>1275</v>
      </c>
      <c r="B296" t="s">
        <v>17</v>
      </c>
      <c r="C296">
        <v>0.47499999999999998</v>
      </c>
      <c r="D296">
        <v>0.36</v>
      </c>
      <c r="E296">
        <v>0.11</v>
      </c>
      <c r="F296">
        <v>0.49199999999999999</v>
      </c>
      <c r="G296">
        <v>0.21099999999999999</v>
      </c>
      <c r="H296">
        <v>0.11</v>
      </c>
      <c r="I296">
        <v>0.15</v>
      </c>
      <c r="J296">
        <v>8</v>
      </c>
      <c r="K296">
        <v>6</v>
      </c>
      <c r="L296" t="s">
        <v>40</v>
      </c>
      <c r="M296" t="s">
        <v>41</v>
      </c>
      <c r="N296" t="s">
        <v>42</v>
      </c>
      <c r="O296">
        <v>8</v>
      </c>
      <c r="P296" t="s">
        <v>30</v>
      </c>
      <c r="Q296">
        <v>12.3</v>
      </c>
    </row>
    <row r="297" spans="1:17" x14ac:dyDescent="0.25">
      <c r="A297">
        <v>835</v>
      </c>
      <c r="B297" t="s">
        <v>17</v>
      </c>
      <c r="C297">
        <v>0.44500000000000001</v>
      </c>
      <c r="D297">
        <v>0.32500000000000001</v>
      </c>
      <c r="E297">
        <v>0.1</v>
      </c>
      <c r="F297">
        <v>0.378</v>
      </c>
      <c r="G297">
        <v>0.17949999999999999</v>
      </c>
      <c r="H297">
        <v>0.1</v>
      </c>
      <c r="I297">
        <v>8.8999999999999996E-2</v>
      </c>
      <c r="J297">
        <v>7</v>
      </c>
      <c r="K297">
        <v>15</v>
      </c>
      <c r="L297" t="s">
        <v>32</v>
      </c>
      <c r="M297" t="s">
        <v>33</v>
      </c>
      <c r="N297" t="s">
        <v>29</v>
      </c>
      <c r="O297">
        <v>6</v>
      </c>
      <c r="P297" t="s">
        <v>36</v>
      </c>
      <c r="Q297">
        <v>14.1</v>
      </c>
    </row>
    <row r="298" spans="1:17" x14ac:dyDescent="0.25">
      <c r="A298">
        <v>1940</v>
      </c>
      <c r="B298" t="s">
        <v>22</v>
      </c>
      <c r="C298">
        <v>0.625</v>
      </c>
      <c r="D298">
        <v>0.44500000000000001</v>
      </c>
      <c r="E298">
        <v>0.16</v>
      </c>
      <c r="F298">
        <v>1.0900000000000001</v>
      </c>
      <c r="G298">
        <v>0.46</v>
      </c>
      <c r="H298">
        <v>0.29649999999999999</v>
      </c>
      <c r="I298">
        <v>0.30399999999999999</v>
      </c>
      <c r="J298">
        <v>11</v>
      </c>
      <c r="K298">
        <v>9</v>
      </c>
      <c r="L298" t="s">
        <v>67</v>
      </c>
      <c r="M298" t="s">
        <v>68</v>
      </c>
      <c r="N298" t="s">
        <v>69</v>
      </c>
      <c r="O298">
        <v>4</v>
      </c>
      <c r="P298" t="s">
        <v>59</v>
      </c>
      <c r="Q298">
        <v>6.1</v>
      </c>
    </row>
    <row r="299" spans="1:17" x14ac:dyDescent="0.25">
      <c r="A299">
        <v>25</v>
      </c>
      <c r="B299" t="s">
        <v>22</v>
      </c>
      <c r="C299">
        <v>0.61499999999999999</v>
      </c>
      <c r="D299">
        <v>0.48</v>
      </c>
      <c r="E299">
        <v>0.16500000000000001</v>
      </c>
      <c r="F299">
        <v>1.1615</v>
      </c>
      <c r="G299">
        <v>0.51300000000000001</v>
      </c>
      <c r="H299">
        <v>0.30099999999999999</v>
      </c>
      <c r="I299">
        <v>0.30499999999999999</v>
      </c>
      <c r="J299">
        <v>10</v>
      </c>
      <c r="K299">
        <v>3</v>
      </c>
      <c r="L299" t="s">
        <v>46</v>
      </c>
      <c r="M299" t="s">
        <v>47</v>
      </c>
      <c r="N299" t="s">
        <v>48</v>
      </c>
      <c r="O299">
        <v>2</v>
      </c>
      <c r="P299" t="s">
        <v>70</v>
      </c>
      <c r="Q299">
        <v>18</v>
      </c>
    </row>
    <row r="300" spans="1:17" x14ac:dyDescent="0.25">
      <c r="A300">
        <v>700</v>
      </c>
      <c r="B300" t="s">
        <v>22</v>
      </c>
      <c r="C300">
        <v>0.39500000000000002</v>
      </c>
      <c r="D300">
        <v>0.315</v>
      </c>
      <c r="E300">
        <v>0.105</v>
      </c>
      <c r="F300">
        <v>0.35149999999999998</v>
      </c>
      <c r="G300">
        <v>0.11849999999999999</v>
      </c>
      <c r="H300">
        <v>9.0999999999999998E-2</v>
      </c>
      <c r="I300">
        <v>0.1195</v>
      </c>
      <c r="J300">
        <v>16</v>
      </c>
      <c r="K300">
        <v>12</v>
      </c>
      <c r="L300" t="s">
        <v>63</v>
      </c>
      <c r="M300" t="s">
        <v>64</v>
      </c>
      <c r="N300" t="s">
        <v>29</v>
      </c>
      <c r="O300">
        <v>8</v>
      </c>
      <c r="P300" t="s">
        <v>30</v>
      </c>
      <c r="Q300">
        <v>12.3</v>
      </c>
    </row>
    <row r="301" spans="1:17" x14ac:dyDescent="0.25">
      <c r="A301">
        <v>1689</v>
      </c>
      <c r="B301" t="s">
        <v>31</v>
      </c>
      <c r="C301">
        <v>0.625</v>
      </c>
      <c r="D301">
        <v>0.49</v>
      </c>
      <c r="E301">
        <v>0.16500000000000001</v>
      </c>
      <c r="F301">
        <v>1.1165</v>
      </c>
      <c r="G301">
        <v>0.48949999999999999</v>
      </c>
      <c r="H301">
        <v>0.26150000000000001</v>
      </c>
      <c r="I301">
        <v>0.33250000000000002</v>
      </c>
      <c r="J301">
        <v>11</v>
      </c>
      <c r="K301">
        <v>1</v>
      </c>
      <c r="L301" t="s">
        <v>65</v>
      </c>
      <c r="M301" t="s">
        <v>66</v>
      </c>
      <c r="N301" t="s">
        <v>29</v>
      </c>
      <c r="O301">
        <v>3</v>
      </c>
      <c r="P301" t="s">
        <v>39</v>
      </c>
      <c r="Q301">
        <v>3.6</v>
      </c>
    </row>
    <row r="302" spans="1:17" x14ac:dyDescent="0.25">
      <c r="A302">
        <v>1036</v>
      </c>
      <c r="B302" t="s">
        <v>22</v>
      </c>
      <c r="C302">
        <v>0.65500000000000003</v>
      </c>
      <c r="D302">
        <v>0.51</v>
      </c>
      <c r="E302">
        <v>0.17499999999999999</v>
      </c>
      <c r="F302">
        <v>1.6525000000000001</v>
      </c>
      <c r="G302">
        <v>0.85150000000000003</v>
      </c>
      <c r="H302">
        <v>0.33650000000000002</v>
      </c>
      <c r="I302">
        <v>0.40300000000000002</v>
      </c>
      <c r="J302">
        <v>10</v>
      </c>
      <c r="K302">
        <v>3</v>
      </c>
      <c r="L302" t="s">
        <v>46</v>
      </c>
      <c r="M302" t="s">
        <v>47</v>
      </c>
      <c r="N302" t="s">
        <v>48</v>
      </c>
      <c r="O302">
        <v>8</v>
      </c>
      <c r="P302" t="s">
        <v>30</v>
      </c>
      <c r="Q302">
        <v>12.3</v>
      </c>
    </row>
    <row r="303" spans="1:17" x14ac:dyDescent="0.25">
      <c r="A303">
        <v>1624</v>
      </c>
      <c r="B303" t="s">
        <v>22</v>
      </c>
      <c r="C303">
        <v>0.56499999999999995</v>
      </c>
      <c r="D303">
        <v>0.44</v>
      </c>
      <c r="E303">
        <v>0.15</v>
      </c>
      <c r="F303">
        <v>0.86299999999999999</v>
      </c>
      <c r="G303">
        <v>0.435</v>
      </c>
      <c r="H303">
        <v>0.14899999999999999</v>
      </c>
      <c r="I303">
        <v>0.27</v>
      </c>
      <c r="J303">
        <v>9</v>
      </c>
      <c r="K303">
        <v>5</v>
      </c>
      <c r="L303" t="s">
        <v>49</v>
      </c>
      <c r="M303" t="s">
        <v>50</v>
      </c>
      <c r="N303" t="s">
        <v>51</v>
      </c>
      <c r="O303">
        <v>8</v>
      </c>
      <c r="P303" t="s">
        <v>30</v>
      </c>
      <c r="Q303">
        <v>12.3</v>
      </c>
    </row>
    <row r="304" spans="1:17" x14ac:dyDescent="0.25">
      <c r="A304">
        <v>2025</v>
      </c>
      <c r="B304" t="s">
        <v>31</v>
      </c>
      <c r="C304">
        <v>0.54500000000000004</v>
      </c>
      <c r="D304">
        <v>0.44</v>
      </c>
      <c r="E304">
        <v>0.14000000000000001</v>
      </c>
      <c r="F304">
        <v>0.83950000000000002</v>
      </c>
      <c r="G304">
        <v>0.35599999999999998</v>
      </c>
      <c r="H304">
        <v>0.1905</v>
      </c>
      <c r="I304">
        <v>0.23849999999999999</v>
      </c>
      <c r="J304">
        <v>11</v>
      </c>
      <c r="K304">
        <v>13</v>
      </c>
      <c r="L304" t="s">
        <v>27</v>
      </c>
      <c r="M304" t="s">
        <v>28</v>
      </c>
      <c r="N304" t="s">
        <v>29</v>
      </c>
      <c r="O304">
        <v>6</v>
      </c>
      <c r="P304" t="s">
        <v>36</v>
      </c>
      <c r="Q304">
        <v>14.1</v>
      </c>
    </row>
    <row r="305" spans="1:17" x14ac:dyDescent="0.25">
      <c r="A305">
        <v>3453</v>
      </c>
      <c r="B305" t="s">
        <v>22</v>
      </c>
      <c r="C305">
        <v>0.55500000000000005</v>
      </c>
      <c r="D305">
        <v>0.44</v>
      </c>
      <c r="E305">
        <v>0.14499999999999999</v>
      </c>
      <c r="F305">
        <v>0.88149999999999995</v>
      </c>
      <c r="G305">
        <v>0.43</v>
      </c>
      <c r="H305">
        <v>0.19750000000000001</v>
      </c>
      <c r="I305">
        <v>0.2155</v>
      </c>
      <c r="J305">
        <v>8</v>
      </c>
      <c r="K305">
        <v>4</v>
      </c>
      <c r="L305" t="s">
        <v>18</v>
      </c>
      <c r="M305" t="s">
        <v>19</v>
      </c>
      <c r="N305" t="s">
        <v>20</v>
      </c>
      <c r="O305">
        <v>6</v>
      </c>
      <c r="P305" t="s">
        <v>36</v>
      </c>
      <c r="Q305">
        <v>14.1</v>
      </c>
    </row>
    <row r="306" spans="1:17" x14ac:dyDescent="0.25">
      <c r="A306">
        <v>4106</v>
      </c>
      <c r="B306" t="s">
        <v>22</v>
      </c>
      <c r="C306">
        <v>0.71499999999999997</v>
      </c>
      <c r="D306">
        <v>0.56499999999999995</v>
      </c>
      <c r="E306">
        <v>0.18</v>
      </c>
      <c r="F306">
        <v>1.79</v>
      </c>
      <c r="G306">
        <v>0.84399999999999997</v>
      </c>
      <c r="H306">
        <v>0.35349999999999998</v>
      </c>
      <c r="I306">
        <v>0.53849999999999998</v>
      </c>
      <c r="J306">
        <v>9</v>
      </c>
      <c r="K306">
        <v>5</v>
      </c>
      <c r="L306" t="s">
        <v>49</v>
      </c>
      <c r="M306" t="s">
        <v>50</v>
      </c>
      <c r="N306" t="s">
        <v>51</v>
      </c>
      <c r="O306">
        <v>2</v>
      </c>
      <c r="P306" t="s">
        <v>70</v>
      </c>
      <c r="Q306">
        <v>18</v>
      </c>
    </row>
    <row r="307" spans="1:17" x14ac:dyDescent="0.25">
      <c r="A307">
        <v>1516</v>
      </c>
      <c r="B307" t="s">
        <v>31</v>
      </c>
      <c r="C307">
        <v>0.65500000000000003</v>
      </c>
      <c r="D307">
        <v>0.51</v>
      </c>
      <c r="E307">
        <v>0.215</v>
      </c>
      <c r="F307">
        <v>1.7835000000000001</v>
      </c>
      <c r="G307">
        <v>0.88849999999999996</v>
      </c>
      <c r="H307">
        <v>0.40949999999999998</v>
      </c>
      <c r="I307">
        <v>0.41949999999999998</v>
      </c>
      <c r="J307">
        <v>11</v>
      </c>
      <c r="K307">
        <v>7</v>
      </c>
      <c r="L307" t="s">
        <v>43</v>
      </c>
      <c r="M307" t="s">
        <v>44</v>
      </c>
      <c r="N307" t="s">
        <v>45</v>
      </c>
      <c r="O307">
        <v>4</v>
      </c>
      <c r="P307" t="s">
        <v>59</v>
      </c>
      <c r="Q307">
        <v>6.1</v>
      </c>
    </row>
    <row r="308" spans="1:17" x14ac:dyDescent="0.25">
      <c r="A308">
        <v>2693</v>
      </c>
      <c r="B308" t="s">
        <v>31</v>
      </c>
      <c r="C308">
        <v>0.65</v>
      </c>
      <c r="D308">
        <v>0.51500000000000001</v>
      </c>
      <c r="E308">
        <v>0.125</v>
      </c>
      <c r="F308">
        <v>1.1805000000000001</v>
      </c>
      <c r="G308">
        <v>0.52349999999999997</v>
      </c>
      <c r="H308">
        <v>0.28299999999999997</v>
      </c>
      <c r="I308">
        <v>0.32750000000000001</v>
      </c>
      <c r="J308">
        <v>9</v>
      </c>
      <c r="K308">
        <v>14</v>
      </c>
      <c r="L308" t="s">
        <v>60</v>
      </c>
      <c r="M308" t="s">
        <v>61</v>
      </c>
      <c r="N308" t="s">
        <v>62</v>
      </c>
      <c r="O308">
        <v>2</v>
      </c>
      <c r="P308" t="s">
        <v>70</v>
      </c>
      <c r="Q308">
        <v>18</v>
      </c>
    </row>
    <row r="309" spans="1:17" x14ac:dyDescent="0.25">
      <c r="A309">
        <v>2713</v>
      </c>
      <c r="B309" t="s">
        <v>17</v>
      </c>
      <c r="C309">
        <v>0.21</v>
      </c>
      <c r="D309">
        <v>0.15</v>
      </c>
      <c r="E309">
        <v>4.4999999999999998E-2</v>
      </c>
      <c r="F309">
        <v>0.04</v>
      </c>
      <c r="G309">
        <v>1.35E-2</v>
      </c>
      <c r="H309">
        <v>8.0000000000000002E-3</v>
      </c>
      <c r="I309">
        <v>1.0500000000000001E-2</v>
      </c>
      <c r="J309">
        <v>4</v>
      </c>
      <c r="K309">
        <v>3</v>
      </c>
      <c r="L309" t="s">
        <v>46</v>
      </c>
      <c r="M309" t="s">
        <v>47</v>
      </c>
      <c r="N309" t="s">
        <v>48</v>
      </c>
      <c r="O309">
        <v>7</v>
      </c>
      <c r="P309" t="s">
        <v>26</v>
      </c>
      <c r="Q309">
        <v>2.5</v>
      </c>
    </row>
    <row r="310" spans="1:17" x14ac:dyDescent="0.25">
      <c r="A310">
        <v>469</v>
      </c>
      <c r="B310" t="s">
        <v>22</v>
      </c>
      <c r="C310">
        <v>0.68</v>
      </c>
      <c r="D310">
        <v>0.55000000000000004</v>
      </c>
      <c r="E310">
        <v>0.21</v>
      </c>
      <c r="F310">
        <v>1.7444999999999999</v>
      </c>
      <c r="G310">
        <v>0.59750000000000003</v>
      </c>
      <c r="H310">
        <v>0.30499999999999999</v>
      </c>
      <c r="I310">
        <v>0.625</v>
      </c>
      <c r="J310">
        <v>17</v>
      </c>
      <c r="K310">
        <v>8</v>
      </c>
      <c r="L310" t="s">
        <v>55</v>
      </c>
      <c r="M310" t="s">
        <v>56</v>
      </c>
      <c r="N310" t="s">
        <v>57</v>
      </c>
      <c r="O310">
        <v>7</v>
      </c>
      <c r="P310" t="s">
        <v>26</v>
      </c>
      <c r="Q310">
        <v>2.5</v>
      </c>
    </row>
    <row r="311" spans="1:17" x14ac:dyDescent="0.25">
      <c r="A311">
        <v>716</v>
      </c>
      <c r="B311" t="s">
        <v>17</v>
      </c>
      <c r="C311">
        <v>0.27500000000000002</v>
      </c>
      <c r="D311">
        <v>0.2</v>
      </c>
      <c r="E311">
        <v>6.5000000000000002E-2</v>
      </c>
      <c r="F311">
        <v>0.10349999999999999</v>
      </c>
      <c r="G311">
        <v>4.7500000000000001E-2</v>
      </c>
      <c r="H311">
        <v>2.0500000000000001E-2</v>
      </c>
      <c r="I311">
        <v>0.03</v>
      </c>
      <c r="J311">
        <v>7</v>
      </c>
      <c r="K311">
        <v>1</v>
      </c>
      <c r="L311" t="s">
        <v>65</v>
      </c>
      <c r="M311" t="s">
        <v>66</v>
      </c>
      <c r="N311" t="s">
        <v>29</v>
      </c>
      <c r="O311">
        <v>3</v>
      </c>
      <c r="P311" t="s">
        <v>39</v>
      </c>
      <c r="Q311">
        <v>3.6</v>
      </c>
    </row>
    <row r="312" spans="1:17" x14ac:dyDescent="0.25">
      <c r="A312">
        <v>450</v>
      </c>
      <c r="B312" t="s">
        <v>22</v>
      </c>
      <c r="C312">
        <v>0.56499999999999995</v>
      </c>
      <c r="D312">
        <v>0.45500000000000002</v>
      </c>
      <c r="E312">
        <v>0.15</v>
      </c>
      <c r="F312">
        <v>0.82050000000000001</v>
      </c>
      <c r="G312">
        <v>0.36499999999999999</v>
      </c>
      <c r="H312">
        <v>0.159</v>
      </c>
      <c r="I312">
        <v>0.26</v>
      </c>
      <c r="J312">
        <v>18</v>
      </c>
      <c r="K312">
        <v>6</v>
      </c>
      <c r="L312" t="s">
        <v>40</v>
      </c>
      <c r="M312" t="s">
        <v>41</v>
      </c>
      <c r="N312" t="s">
        <v>42</v>
      </c>
      <c r="O312">
        <v>5</v>
      </c>
      <c r="P312" t="s">
        <v>34</v>
      </c>
      <c r="Q312">
        <v>12.8</v>
      </c>
    </row>
    <row r="313" spans="1:17" x14ac:dyDescent="0.25">
      <c r="A313">
        <v>114</v>
      </c>
      <c r="B313" t="s">
        <v>31</v>
      </c>
      <c r="C313">
        <v>0.42499999999999999</v>
      </c>
      <c r="D313">
        <v>0.35</v>
      </c>
      <c r="E313">
        <v>0.105</v>
      </c>
      <c r="F313">
        <v>0.39300000000000002</v>
      </c>
      <c r="G313">
        <v>0.13</v>
      </c>
      <c r="H313">
        <v>6.3E-2</v>
      </c>
      <c r="I313">
        <v>0.16500000000000001</v>
      </c>
      <c r="J313">
        <v>9</v>
      </c>
      <c r="K313">
        <v>10</v>
      </c>
      <c r="L313" t="s">
        <v>23</v>
      </c>
      <c r="M313" t="s">
        <v>24</v>
      </c>
      <c r="N313" t="s">
        <v>25</v>
      </c>
      <c r="O313">
        <v>7</v>
      </c>
      <c r="P313" t="s">
        <v>26</v>
      </c>
      <c r="Q313">
        <v>2.5</v>
      </c>
    </row>
    <row r="314" spans="1:17" x14ac:dyDescent="0.25">
      <c r="A314">
        <v>938</v>
      </c>
      <c r="B314" t="s">
        <v>17</v>
      </c>
      <c r="C314">
        <v>0.45500000000000002</v>
      </c>
      <c r="D314">
        <v>0.35499999999999998</v>
      </c>
      <c r="E314">
        <v>0.125</v>
      </c>
      <c r="F314">
        <v>0.53249999999999997</v>
      </c>
      <c r="G314">
        <v>0.22500000000000001</v>
      </c>
      <c r="H314">
        <v>0.126</v>
      </c>
      <c r="I314">
        <v>0.14649999999999999</v>
      </c>
      <c r="J314">
        <v>7</v>
      </c>
      <c r="K314">
        <v>14</v>
      </c>
      <c r="L314" t="s">
        <v>60</v>
      </c>
      <c r="M314" t="s">
        <v>61</v>
      </c>
      <c r="N314" t="s">
        <v>62</v>
      </c>
      <c r="O314">
        <v>6</v>
      </c>
      <c r="P314" t="s">
        <v>36</v>
      </c>
      <c r="Q314">
        <v>14.1</v>
      </c>
    </row>
    <row r="315" spans="1:17" x14ac:dyDescent="0.25">
      <c r="A315">
        <v>511</v>
      </c>
      <c r="B315" t="s">
        <v>17</v>
      </c>
      <c r="C315">
        <v>0.68</v>
      </c>
      <c r="D315">
        <v>0.53</v>
      </c>
      <c r="E315">
        <v>0.185</v>
      </c>
      <c r="F315">
        <v>1.1094999999999999</v>
      </c>
      <c r="G315">
        <v>0.439</v>
      </c>
      <c r="H315">
        <v>0.245</v>
      </c>
      <c r="I315">
        <v>0.34</v>
      </c>
      <c r="J315">
        <v>10</v>
      </c>
      <c r="K315">
        <v>7</v>
      </c>
      <c r="L315" t="s">
        <v>43</v>
      </c>
      <c r="M315" t="s">
        <v>44</v>
      </c>
      <c r="N315" t="s">
        <v>45</v>
      </c>
      <c r="O315">
        <v>2</v>
      </c>
      <c r="P315" t="s">
        <v>70</v>
      </c>
      <c r="Q315">
        <v>18</v>
      </c>
    </row>
    <row r="316" spans="1:17" x14ac:dyDescent="0.25">
      <c r="A316">
        <v>872</v>
      </c>
      <c r="B316" t="s">
        <v>22</v>
      </c>
      <c r="C316">
        <v>0.62</v>
      </c>
      <c r="D316">
        <v>0.505</v>
      </c>
      <c r="E316">
        <v>0.16</v>
      </c>
      <c r="F316">
        <v>1.3725000000000001</v>
      </c>
      <c r="G316">
        <v>0.62849999999999995</v>
      </c>
      <c r="H316">
        <v>0.27500000000000002</v>
      </c>
      <c r="I316">
        <v>0.36849999999999999</v>
      </c>
      <c r="J316">
        <v>11</v>
      </c>
      <c r="K316">
        <v>14</v>
      </c>
      <c r="L316" t="s">
        <v>60</v>
      </c>
      <c r="M316" t="s">
        <v>61</v>
      </c>
      <c r="N316" t="s">
        <v>62</v>
      </c>
      <c r="O316">
        <v>4</v>
      </c>
      <c r="P316" t="s">
        <v>59</v>
      </c>
      <c r="Q316">
        <v>6.1</v>
      </c>
    </row>
    <row r="317" spans="1:17" x14ac:dyDescent="0.25">
      <c r="A317">
        <v>2740</v>
      </c>
      <c r="B317" t="s">
        <v>17</v>
      </c>
      <c r="C317">
        <v>0.45</v>
      </c>
      <c r="D317">
        <v>0.33500000000000002</v>
      </c>
      <c r="E317">
        <v>9.5000000000000001E-2</v>
      </c>
      <c r="F317">
        <v>0.35049999999999998</v>
      </c>
      <c r="G317">
        <v>0.1615</v>
      </c>
      <c r="H317">
        <v>6.25E-2</v>
      </c>
      <c r="I317">
        <v>0.11849999999999999</v>
      </c>
      <c r="J317">
        <v>7</v>
      </c>
      <c r="K317">
        <v>6</v>
      </c>
      <c r="L317" t="s">
        <v>40</v>
      </c>
      <c r="M317" t="s">
        <v>41</v>
      </c>
      <c r="N317" t="s">
        <v>42</v>
      </c>
      <c r="O317">
        <v>3</v>
      </c>
      <c r="P317" t="s">
        <v>39</v>
      </c>
      <c r="Q317">
        <v>3.6</v>
      </c>
    </row>
    <row r="318" spans="1:17" x14ac:dyDescent="0.25">
      <c r="A318">
        <v>2569</v>
      </c>
      <c r="B318" t="s">
        <v>17</v>
      </c>
      <c r="C318">
        <v>0.46</v>
      </c>
      <c r="D318">
        <v>0.34499999999999997</v>
      </c>
      <c r="E318">
        <v>0.12</v>
      </c>
      <c r="F318">
        <v>0.41549999999999998</v>
      </c>
      <c r="G318">
        <v>0.19800000000000001</v>
      </c>
      <c r="H318">
        <v>8.8499999999999995E-2</v>
      </c>
      <c r="I318">
        <v>0.107</v>
      </c>
      <c r="J318">
        <v>7</v>
      </c>
      <c r="K318">
        <v>3</v>
      </c>
      <c r="L318" t="s">
        <v>46</v>
      </c>
      <c r="M318" t="s">
        <v>47</v>
      </c>
      <c r="N318" t="s">
        <v>48</v>
      </c>
      <c r="O318">
        <v>8</v>
      </c>
      <c r="P318" t="s">
        <v>30</v>
      </c>
      <c r="Q318">
        <v>12.3</v>
      </c>
    </row>
    <row r="319" spans="1:17" x14ac:dyDescent="0.25">
      <c r="A319">
        <v>3224</v>
      </c>
      <c r="B319" t="s">
        <v>31</v>
      </c>
      <c r="C319">
        <v>0.52</v>
      </c>
      <c r="D319">
        <v>0.41499999999999998</v>
      </c>
      <c r="E319">
        <v>0.17499999999999999</v>
      </c>
      <c r="F319">
        <v>0.753</v>
      </c>
      <c r="G319">
        <v>0.25800000000000001</v>
      </c>
      <c r="H319">
        <v>0.17100000000000001</v>
      </c>
      <c r="I319">
        <v>0.255</v>
      </c>
      <c r="J319">
        <v>8</v>
      </c>
      <c r="K319">
        <v>14</v>
      </c>
      <c r="L319" t="s">
        <v>60</v>
      </c>
      <c r="M319" t="s">
        <v>61</v>
      </c>
      <c r="N319" t="s">
        <v>62</v>
      </c>
      <c r="O319">
        <v>2</v>
      </c>
      <c r="P319" t="s">
        <v>70</v>
      </c>
      <c r="Q319">
        <v>18</v>
      </c>
    </row>
    <row r="320" spans="1:17" x14ac:dyDescent="0.25">
      <c r="A320">
        <v>3179</v>
      </c>
      <c r="B320" t="s">
        <v>31</v>
      </c>
      <c r="C320">
        <v>0.38</v>
      </c>
      <c r="D320">
        <v>0.3</v>
      </c>
      <c r="E320">
        <v>0.1</v>
      </c>
      <c r="F320">
        <v>0.2505</v>
      </c>
      <c r="G320">
        <v>0.106</v>
      </c>
      <c r="H320">
        <v>5.3499999999999999E-2</v>
      </c>
      <c r="I320">
        <v>7.7499999999999999E-2</v>
      </c>
      <c r="J320">
        <v>8</v>
      </c>
      <c r="K320">
        <v>8</v>
      </c>
      <c r="L320" t="s">
        <v>55</v>
      </c>
      <c r="M320" t="s">
        <v>56</v>
      </c>
      <c r="N320" t="s">
        <v>57</v>
      </c>
      <c r="O320">
        <v>10</v>
      </c>
      <c r="P320" t="s">
        <v>35</v>
      </c>
      <c r="Q320">
        <v>24.1</v>
      </c>
    </row>
    <row r="321" spans="1:17" x14ac:dyDescent="0.25">
      <c r="A321">
        <v>2175</v>
      </c>
      <c r="B321" t="s">
        <v>22</v>
      </c>
      <c r="C321">
        <v>0.64500000000000002</v>
      </c>
      <c r="D321">
        <v>0.5</v>
      </c>
      <c r="E321">
        <v>0.17</v>
      </c>
      <c r="F321">
        <v>1.1845000000000001</v>
      </c>
      <c r="G321">
        <v>0.48049999999999998</v>
      </c>
      <c r="H321">
        <v>0.27400000000000002</v>
      </c>
      <c r="I321">
        <v>0.35499999999999998</v>
      </c>
      <c r="J321">
        <v>13</v>
      </c>
      <c r="K321">
        <v>3</v>
      </c>
      <c r="L321" t="s">
        <v>46</v>
      </c>
      <c r="M321" t="s">
        <v>47</v>
      </c>
      <c r="N321" t="s">
        <v>48</v>
      </c>
      <c r="O321">
        <v>9</v>
      </c>
      <c r="P321" t="s">
        <v>58</v>
      </c>
      <c r="Q321">
        <v>1.9</v>
      </c>
    </row>
    <row r="322" spans="1:17" x14ac:dyDescent="0.25">
      <c r="A322">
        <v>3018</v>
      </c>
      <c r="B322" t="s">
        <v>17</v>
      </c>
      <c r="C322">
        <v>0.435</v>
      </c>
      <c r="D322">
        <v>0.32500000000000001</v>
      </c>
      <c r="E322">
        <v>0.105</v>
      </c>
      <c r="F322">
        <v>0.33500000000000002</v>
      </c>
      <c r="G322">
        <v>0.13600000000000001</v>
      </c>
      <c r="H322">
        <v>6.5000000000000002E-2</v>
      </c>
      <c r="I322">
        <v>0.115</v>
      </c>
      <c r="J322">
        <v>8</v>
      </c>
      <c r="K322">
        <v>1</v>
      </c>
      <c r="L322" t="s">
        <v>65</v>
      </c>
      <c r="M322" t="s">
        <v>66</v>
      </c>
      <c r="N322" t="s">
        <v>29</v>
      </c>
      <c r="O322">
        <v>10</v>
      </c>
      <c r="P322" t="s">
        <v>35</v>
      </c>
      <c r="Q322">
        <v>24.1</v>
      </c>
    </row>
    <row r="323" spans="1:17" x14ac:dyDescent="0.25">
      <c r="A323">
        <v>2741</v>
      </c>
      <c r="B323" t="s">
        <v>17</v>
      </c>
      <c r="C323">
        <v>0.45500000000000002</v>
      </c>
      <c r="D323">
        <v>0.34</v>
      </c>
      <c r="E323">
        <v>0.115</v>
      </c>
      <c r="F323">
        <v>0.48599999999999999</v>
      </c>
      <c r="G323">
        <v>0.26100000000000001</v>
      </c>
      <c r="H323">
        <v>6.5500000000000003E-2</v>
      </c>
      <c r="I323">
        <v>0.13150000000000001</v>
      </c>
      <c r="J323">
        <v>8</v>
      </c>
      <c r="K323">
        <v>3</v>
      </c>
      <c r="L323" t="s">
        <v>46</v>
      </c>
      <c r="M323" t="s">
        <v>47</v>
      </c>
      <c r="N323" t="s">
        <v>48</v>
      </c>
      <c r="O323">
        <v>1</v>
      </c>
      <c r="P323" t="s">
        <v>21</v>
      </c>
      <c r="Q323">
        <v>22.1</v>
      </c>
    </row>
    <row r="324" spans="1:17" x14ac:dyDescent="0.25">
      <c r="A324">
        <v>1915</v>
      </c>
      <c r="B324" t="s">
        <v>31</v>
      </c>
      <c r="C324">
        <v>0.59499999999999997</v>
      </c>
      <c r="D324">
        <v>0.45500000000000002</v>
      </c>
      <c r="E324">
        <v>0.15</v>
      </c>
      <c r="F324">
        <v>0.88600000000000001</v>
      </c>
      <c r="G324">
        <v>0.43149999999999999</v>
      </c>
      <c r="H324">
        <v>0.20100000000000001</v>
      </c>
      <c r="I324">
        <v>0.223</v>
      </c>
      <c r="J324">
        <v>10</v>
      </c>
      <c r="K324">
        <v>4</v>
      </c>
      <c r="L324" t="s">
        <v>18</v>
      </c>
      <c r="M324" t="s">
        <v>19</v>
      </c>
      <c r="N324" t="s">
        <v>20</v>
      </c>
      <c r="O324">
        <v>7</v>
      </c>
      <c r="P324" t="s">
        <v>26</v>
      </c>
      <c r="Q324">
        <v>2.5</v>
      </c>
    </row>
    <row r="325" spans="1:17" x14ac:dyDescent="0.25">
      <c r="A325">
        <v>3157</v>
      </c>
      <c r="B325" t="s">
        <v>31</v>
      </c>
      <c r="C325">
        <v>0.53500000000000003</v>
      </c>
      <c r="D325">
        <v>0.44</v>
      </c>
      <c r="E325">
        <v>0.16500000000000001</v>
      </c>
      <c r="F325">
        <v>0.875</v>
      </c>
      <c r="G325">
        <v>0.27900000000000003</v>
      </c>
      <c r="H325">
        <v>0.18</v>
      </c>
      <c r="I325">
        <v>0.3</v>
      </c>
      <c r="J325">
        <v>10</v>
      </c>
      <c r="K325">
        <v>14</v>
      </c>
      <c r="L325" t="s">
        <v>60</v>
      </c>
      <c r="M325" t="s">
        <v>61</v>
      </c>
      <c r="N325" t="s">
        <v>62</v>
      </c>
      <c r="O325">
        <v>4</v>
      </c>
      <c r="P325" t="s">
        <v>59</v>
      </c>
      <c r="Q325">
        <v>6.1</v>
      </c>
    </row>
    <row r="326" spans="1:17" x14ac:dyDescent="0.25">
      <c r="A326">
        <v>2373</v>
      </c>
      <c r="B326" t="s">
        <v>22</v>
      </c>
      <c r="C326">
        <v>0.40500000000000003</v>
      </c>
      <c r="D326">
        <v>0.32500000000000001</v>
      </c>
      <c r="E326">
        <v>0.11</v>
      </c>
      <c r="F326">
        <v>0.35749999999999998</v>
      </c>
      <c r="G326">
        <v>0.14499999999999999</v>
      </c>
      <c r="H326">
        <v>7.2499999999999995E-2</v>
      </c>
      <c r="I326">
        <v>0.11</v>
      </c>
      <c r="J326">
        <v>12</v>
      </c>
      <c r="K326">
        <v>7</v>
      </c>
      <c r="L326" t="s">
        <v>43</v>
      </c>
      <c r="M326" t="s">
        <v>44</v>
      </c>
      <c r="N326" t="s">
        <v>45</v>
      </c>
      <c r="O326">
        <v>7</v>
      </c>
      <c r="P326" t="s">
        <v>26</v>
      </c>
      <c r="Q326">
        <v>2.5</v>
      </c>
    </row>
    <row r="327" spans="1:17" x14ac:dyDescent="0.25">
      <c r="A327">
        <v>1073</v>
      </c>
      <c r="B327" t="s">
        <v>17</v>
      </c>
      <c r="C327">
        <v>0.4</v>
      </c>
      <c r="D327">
        <v>0.32</v>
      </c>
      <c r="E327">
        <v>9.5000000000000001E-2</v>
      </c>
      <c r="F327">
        <v>0.34799999999999998</v>
      </c>
      <c r="G327">
        <v>0.19400000000000001</v>
      </c>
      <c r="H327">
        <v>5.2999999999999999E-2</v>
      </c>
      <c r="I327">
        <v>8.6999999999999994E-2</v>
      </c>
      <c r="J327">
        <v>6</v>
      </c>
      <c r="K327">
        <v>4</v>
      </c>
      <c r="L327" t="s">
        <v>18</v>
      </c>
      <c r="M327" t="s">
        <v>19</v>
      </c>
      <c r="N327" t="s">
        <v>20</v>
      </c>
      <c r="O327">
        <v>10</v>
      </c>
      <c r="P327" t="s">
        <v>35</v>
      </c>
      <c r="Q327">
        <v>24.1</v>
      </c>
    </row>
    <row r="328" spans="1:17" x14ac:dyDescent="0.25">
      <c r="A328">
        <v>2372</v>
      </c>
      <c r="B328" t="s">
        <v>31</v>
      </c>
      <c r="C328">
        <v>0.18</v>
      </c>
      <c r="D328">
        <v>0.125</v>
      </c>
      <c r="E328">
        <v>0.05</v>
      </c>
      <c r="F328">
        <v>2.3E-2</v>
      </c>
      <c r="G328">
        <v>8.5000000000000006E-3</v>
      </c>
      <c r="H328">
        <v>5.4999999999999997E-3</v>
      </c>
      <c r="I328">
        <v>0.01</v>
      </c>
      <c r="J328">
        <v>3</v>
      </c>
      <c r="K328">
        <v>11</v>
      </c>
      <c r="L328" t="s">
        <v>37</v>
      </c>
      <c r="M328" t="s">
        <v>38</v>
      </c>
      <c r="N328" t="s">
        <v>29</v>
      </c>
      <c r="O328">
        <v>7</v>
      </c>
      <c r="P328" t="s">
        <v>26</v>
      </c>
      <c r="Q328">
        <v>2.5</v>
      </c>
    </row>
    <row r="329" spans="1:17" x14ac:dyDescent="0.25">
      <c r="A329">
        <v>2151</v>
      </c>
      <c r="B329" t="s">
        <v>31</v>
      </c>
      <c r="C329">
        <v>0.44500000000000001</v>
      </c>
      <c r="D329">
        <v>0.35499999999999998</v>
      </c>
      <c r="E329">
        <v>0.11</v>
      </c>
      <c r="F329">
        <v>0.4415</v>
      </c>
      <c r="G329">
        <v>0.18049999999999999</v>
      </c>
      <c r="H329">
        <v>0.10349999999999999</v>
      </c>
      <c r="I329">
        <v>0.15049999999999999</v>
      </c>
      <c r="J329">
        <v>10</v>
      </c>
      <c r="K329">
        <v>4</v>
      </c>
      <c r="L329" t="s">
        <v>18</v>
      </c>
      <c r="M329" t="s">
        <v>19</v>
      </c>
      <c r="N329" t="s">
        <v>20</v>
      </c>
      <c r="O329">
        <v>3</v>
      </c>
      <c r="P329" t="s">
        <v>39</v>
      </c>
      <c r="Q329">
        <v>3.6</v>
      </c>
    </row>
    <row r="330" spans="1:17" x14ac:dyDescent="0.25">
      <c r="A330">
        <v>1768</v>
      </c>
      <c r="B330" t="s">
        <v>31</v>
      </c>
      <c r="C330">
        <v>0.39</v>
      </c>
      <c r="D330">
        <v>0.28000000000000003</v>
      </c>
      <c r="E330">
        <v>0.125</v>
      </c>
      <c r="F330">
        <v>0.56399999999999995</v>
      </c>
      <c r="G330">
        <v>0.30349999999999999</v>
      </c>
      <c r="H330">
        <v>9.5500000000000002E-2</v>
      </c>
      <c r="I330">
        <v>0.14299999999999999</v>
      </c>
      <c r="J330">
        <v>7</v>
      </c>
      <c r="K330">
        <v>9</v>
      </c>
      <c r="L330" t="s">
        <v>67</v>
      </c>
      <c r="M330" t="s">
        <v>68</v>
      </c>
      <c r="N330" t="s">
        <v>69</v>
      </c>
      <c r="O330">
        <v>1</v>
      </c>
      <c r="P330" t="s">
        <v>21</v>
      </c>
      <c r="Q330">
        <v>22.1</v>
      </c>
    </row>
    <row r="331" spans="1:17" x14ac:dyDescent="0.25">
      <c r="A331">
        <v>3647</v>
      </c>
      <c r="B331" t="s">
        <v>17</v>
      </c>
      <c r="C331">
        <v>0.47499999999999998</v>
      </c>
      <c r="D331">
        <v>0.35</v>
      </c>
      <c r="E331">
        <v>0.125</v>
      </c>
      <c r="F331">
        <v>0.42249999999999999</v>
      </c>
      <c r="G331">
        <v>0.1905</v>
      </c>
      <c r="H331">
        <v>7.9000000000000001E-2</v>
      </c>
      <c r="I331">
        <v>0.13550000000000001</v>
      </c>
      <c r="J331">
        <v>9</v>
      </c>
      <c r="K331">
        <v>10</v>
      </c>
      <c r="L331" t="s">
        <v>23</v>
      </c>
      <c r="M331" t="s">
        <v>24</v>
      </c>
      <c r="N331" t="s">
        <v>25</v>
      </c>
      <c r="O331">
        <v>1</v>
      </c>
      <c r="P331" t="s">
        <v>21</v>
      </c>
      <c r="Q331">
        <v>22.1</v>
      </c>
    </row>
    <row r="332" spans="1:17" x14ac:dyDescent="0.25">
      <c r="A332">
        <v>2563</v>
      </c>
      <c r="B332" t="s">
        <v>17</v>
      </c>
      <c r="C332">
        <v>0.44</v>
      </c>
      <c r="D332">
        <v>0.32500000000000001</v>
      </c>
      <c r="E332">
        <v>0.1</v>
      </c>
      <c r="F332">
        <v>0.41649999999999998</v>
      </c>
      <c r="G332">
        <v>0.185</v>
      </c>
      <c r="H332">
        <v>8.6499999999999994E-2</v>
      </c>
      <c r="I332">
        <v>0.11</v>
      </c>
      <c r="J332">
        <v>6</v>
      </c>
      <c r="K332">
        <v>3</v>
      </c>
      <c r="L332" t="s">
        <v>46</v>
      </c>
      <c r="M332" t="s">
        <v>47</v>
      </c>
      <c r="N332" t="s">
        <v>48</v>
      </c>
      <c r="O332">
        <v>2</v>
      </c>
      <c r="P332" t="s">
        <v>70</v>
      </c>
      <c r="Q332">
        <v>18</v>
      </c>
    </row>
    <row r="333" spans="1:17" x14ac:dyDescent="0.25">
      <c r="A333">
        <v>530</v>
      </c>
      <c r="B333" t="s">
        <v>31</v>
      </c>
      <c r="C333">
        <v>0.38500000000000001</v>
      </c>
      <c r="D333">
        <v>0.3</v>
      </c>
      <c r="E333">
        <v>9.5000000000000001E-2</v>
      </c>
      <c r="F333">
        <v>0.24</v>
      </c>
      <c r="G333">
        <v>8.8499999999999995E-2</v>
      </c>
      <c r="H333">
        <v>5.8999999999999997E-2</v>
      </c>
      <c r="I333">
        <v>8.5000000000000006E-2</v>
      </c>
      <c r="J333">
        <v>9</v>
      </c>
      <c r="K333">
        <v>12</v>
      </c>
      <c r="L333" t="s">
        <v>63</v>
      </c>
      <c r="M333" t="s">
        <v>64</v>
      </c>
      <c r="N333" t="s">
        <v>29</v>
      </c>
      <c r="O333">
        <v>6</v>
      </c>
      <c r="P333" t="s">
        <v>36</v>
      </c>
      <c r="Q333">
        <v>14.1</v>
      </c>
    </row>
    <row r="334" spans="1:17" x14ac:dyDescent="0.25">
      <c r="A334">
        <v>3588</v>
      </c>
      <c r="B334" t="s">
        <v>31</v>
      </c>
      <c r="C334">
        <v>0.63500000000000001</v>
      </c>
      <c r="D334">
        <v>0.495</v>
      </c>
      <c r="E334">
        <v>0.17</v>
      </c>
      <c r="F334">
        <v>1.3694999999999999</v>
      </c>
      <c r="G334">
        <v>0.65700000000000003</v>
      </c>
      <c r="H334">
        <v>0.30549999999999999</v>
      </c>
      <c r="I334">
        <v>0.36499999999999999</v>
      </c>
      <c r="J334">
        <v>10</v>
      </c>
      <c r="K334">
        <v>2</v>
      </c>
      <c r="L334" t="s">
        <v>52</v>
      </c>
      <c r="M334" t="s">
        <v>53</v>
      </c>
      <c r="N334" t="s">
        <v>54</v>
      </c>
      <c r="O334">
        <v>3</v>
      </c>
      <c r="P334" t="s">
        <v>39</v>
      </c>
      <c r="Q334">
        <v>3.6</v>
      </c>
    </row>
    <row r="335" spans="1:17" x14ac:dyDescent="0.25">
      <c r="A335">
        <v>4066</v>
      </c>
      <c r="B335" t="s">
        <v>17</v>
      </c>
      <c r="C335">
        <v>0.37</v>
      </c>
      <c r="D335">
        <v>0.27500000000000002</v>
      </c>
      <c r="E335">
        <v>0.08</v>
      </c>
      <c r="F335">
        <v>0.23250000000000001</v>
      </c>
      <c r="G335">
        <v>9.2999999999999999E-2</v>
      </c>
      <c r="H335">
        <v>5.6000000000000001E-2</v>
      </c>
      <c r="I335">
        <v>7.1999999999999995E-2</v>
      </c>
      <c r="J335">
        <v>6</v>
      </c>
      <c r="K335">
        <v>1</v>
      </c>
      <c r="L335" t="s">
        <v>65</v>
      </c>
      <c r="M335" t="s">
        <v>66</v>
      </c>
      <c r="N335" t="s">
        <v>29</v>
      </c>
      <c r="O335">
        <v>1</v>
      </c>
      <c r="P335" t="s">
        <v>21</v>
      </c>
      <c r="Q335">
        <v>22.1</v>
      </c>
    </row>
    <row r="336" spans="1:17" x14ac:dyDescent="0.25">
      <c r="A336">
        <v>1939</v>
      </c>
      <c r="B336" t="s">
        <v>31</v>
      </c>
      <c r="C336">
        <v>0.625</v>
      </c>
      <c r="D336">
        <v>0.505</v>
      </c>
      <c r="E336">
        <v>0.185</v>
      </c>
      <c r="F336">
        <v>1.1565000000000001</v>
      </c>
      <c r="G336">
        <v>0.52</v>
      </c>
      <c r="H336">
        <v>0.24049999999999999</v>
      </c>
      <c r="I336">
        <v>0.35349999999999998</v>
      </c>
      <c r="J336">
        <v>10</v>
      </c>
      <c r="K336">
        <v>4</v>
      </c>
      <c r="L336" t="s">
        <v>18</v>
      </c>
      <c r="M336" t="s">
        <v>19</v>
      </c>
      <c r="N336" t="s">
        <v>20</v>
      </c>
      <c r="O336">
        <v>10</v>
      </c>
      <c r="P336" t="s">
        <v>35</v>
      </c>
      <c r="Q336">
        <v>24.1</v>
      </c>
    </row>
    <row r="337" spans="1:17" x14ac:dyDescent="0.25">
      <c r="A337">
        <v>1906</v>
      </c>
      <c r="B337" t="s">
        <v>17</v>
      </c>
      <c r="C337">
        <v>0.57499999999999996</v>
      </c>
      <c r="D337">
        <v>0.45</v>
      </c>
      <c r="E337">
        <v>0.13500000000000001</v>
      </c>
      <c r="F337">
        <v>0.87150000000000005</v>
      </c>
      <c r="G337">
        <v>0.45</v>
      </c>
      <c r="H337">
        <v>0.16200000000000001</v>
      </c>
      <c r="I337">
        <v>0.22500000000000001</v>
      </c>
      <c r="J337">
        <v>10</v>
      </c>
      <c r="K337">
        <v>5</v>
      </c>
      <c r="L337" t="s">
        <v>49</v>
      </c>
      <c r="M337" t="s">
        <v>50</v>
      </c>
      <c r="N337" t="s">
        <v>51</v>
      </c>
      <c r="O337">
        <v>1</v>
      </c>
      <c r="P337" t="s">
        <v>21</v>
      </c>
      <c r="Q337">
        <v>22.1</v>
      </c>
    </row>
    <row r="338" spans="1:17" x14ac:dyDescent="0.25">
      <c r="A338">
        <v>1795</v>
      </c>
      <c r="B338" t="s">
        <v>17</v>
      </c>
      <c r="C338">
        <v>0.57499999999999996</v>
      </c>
      <c r="D338">
        <v>0.45</v>
      </c>
      <c r="E338">
        <v>0.13</v>
      </c>
      <c r="F338">
        <v>0.8145</v>
      </c>
      <c r="G338">
        <v>0.40300000000000002</v>
      </c>
      <c r="H338">
        <v>0.17150000000000001</v>
      </c>
      <c r="I338">
        <v>0.21299999999999999</v>
      </c>
      <c r="J338">
        <v>10</v>
      </c>
      <c r="K338">
        <v>8</v>
      </c>
      <c r="L338" t="s">
        <v>55</v>
      </c>
      <c r="M338" t="s">
        <v>56</v>
      </c>
      <c r="N338" t="s">
        <v>57</v>
      </c>
      <c r="O338">
        <v>1</v>
      </c>
      <c r="P338" t="s">
        <v>21</v>
      </c>
      <c r="Q338">
        <v>22.1</v>
      </c>
    </row>
    <row r="339" spans="1:17" x14ac:dyDescent="0.25">
      <c r="A339">
        <v>3273</v>
      </c>
      <c r="B339" t="s">
        <v>31</v>
      </c>
      <c r="C339">
        <v>0.46500000000000002</v>
      </c>
      <c r="D339">
        <v>0.36</v>
      </c>
      <c r="E339">
        <v>0.125</v>
      </c>
      <c r="F339">
        <v>0.4365</v>
      </c>
      <c r="G339">
        <v>0.16900000000000001</v>
      </c>
      <c r="H339">
        <v>0.1075</v>
      </c>
      <c r="I339">
        <v>0.14499999999999999</v>
      </c>
      <c r="J339">
        <v>11</v>
      </c>
      <c r="K339">
        <v>10</v>
      </c>
      <c r="L339" t="s">
        <v>23</v>
      </c>
      <c r="M339" t="s">
        <v>24</v>
      </c>
      <c r="N339" t="s">
        <v>25</v>
      </c>
      <c r="O339">
        <v>8</v>
      </c>
      <c r="P339" t="s">
        <v>30</v>
      </c>
      <c r="Q339">
        <v>12.3</v>
      </c>
    </row>
    <row r="340" spans="1:17" x14ac:dyDescent="0.25">
      <c r="A340">
        <v>3022</v>
      </c>
      <c r="B340" t="s">
        <v>17</v>
      </c>
      <c r="C340">
        <v>0.45500000000000002</v>
      </c>
      <c r="D340">
        <v>0.35499999999999998</v>
      </c>
      <c r="E340">
        <v>0.105</v>
      </c>
      <c r="F340">
        <v>0.372</v>
      </c>
      <c r="G340">
        <v>0.13800000000000001</v>
      </c>
      <c r="H340">
        <v>7.6499999999999999E-2</v>
      </c>
      <c r="I340">
        <v>0.13500000000000001</v>
      </c>
      <c r="J340">
        <v>9</v>
      </c>
      <c r="K340">
        <v>11</v>
      </c>
      <c r="L340" t="s">
        <v>37</v>
      </c>
      <c r="M340" t="s">
        <v>38</v>
      </c>
      <c r="N340" t="s">
        <v>29</v>
      </c>
      <c r="O340">
        <v>6</v>
      </c>
      <c r="P340" t="s">
        <v>36</v>
      </c>
      <c r="Q340">
        <v>14.1</v>
      </c>
    </row>
    <row r="341" spans="1:17" x14ac:dyDescent="0.25">
      <c r="A341">
        <v>2012</v>
      </c>
      <c r="B341" t="s">
        <v>31</v>
      </c>
      <c r="C341">
        <v>0.45</v>
      </c>
      <c r="D341">
        <v>0.33</v>
      </c>
      <c r="E341">
        <v>0.105</v>
      </c>
      <c r="F341">
        <v>0.4955</v>
      </c>
      <c r="G341">
        <v>0.25750000000000001</v>
      </c>
      <c r="H341">
        <v>8.2000000000000003E-2</v>
      </c>
      <c r="I341">
        <v>0.129</v>
      </c>
      <c r="J341">
        <v>8</v>
      </c>
      <c r="K341">
        <v>12</v>
      </c>
      <c r="L341" t="s">
        <v>63</v>
      </c>
      <c r="M341" t="s">
        <v>64</v>
      </c>
      <c r="N341" t="s">
        <v>29</v>
      </c>
      <c r="O341">
        <v>4</v>
      </c>
      <c r="P341" t="s">
        <v>59</v>
      </c>
      <c r="Q341">
        <v>6.1</v>
      </c>
    </row>
    <row r="342" spans="1:17" x14ac:dyDescent="0.25">
      <c r="A342">
        <v>4044</v>
      </c>
      <c r="B342" t="s">
        <v>22</v>
      </c>
      <c r="C342">
        <v>0.57999999999999996</v>
      </c>
      <c r="D342">
        <v>0.46</v>
      </c>
      <c r="E342">
        <v>0.13500000000000001</v>
      </c>
      <c r="F342">
        <v>0.92600000000000005</v>
      </c>
      <c r="G342">
        <v>0.40250000000000002</v>
      </c>
      <c r="H342">
        <v>0.20799999999999999</v>
      </c>
      <c r="I342">
        <v>0.27500000000000002</v>
      </c>
      <c r="J342">
        <v>8</v>
      </c>
      <c r="K342">
        <v>9</v>
      </c>
      <c r="L342" t="s">
        <v>67</v>
      </c>
      <c r="M342" t="s">
        <v>68</v>
      </c>
      <c r="N342" t="s">
        <v>69</v>
      </c>
      <c r="O342">
        <v>3</v>
      </c>
      <c r="P342" t="s">
        <v>39</v>
      </c>
      <c r="Q342">
        <v>3.6</v>
      </c>
    </row>
    <row r="343" spans="1:17" x14ac:dyDescent="0.25">
      <c r="A343">
        <v>610</v>
      </c>
      <c r="B343" t="s">
        <v>31</v>
      </c>
      <c r="C343">
        <v>0.35</v>
      </c>
      <c r="D343">
        <v>0.26500000000000001</v>
      </c>
      <c r="E343">
        <v>0.09</v>
      </c>
      <c r="F343">
        <v>0.17749999999999999</v>
      </c>
      <c r="G343">
        <v>5.7500000000000002E-2</v>
      </c>
      <c r="H343">
        <v>4.2000000000000003E-2</v>
      </c>
      <c r="I343">
        <v>6.8000000000000005E-2</v>
      </c>
      <c r="J343">
        <v>12</v>
      </c>
      <c r="K343">
        <v>4</v>
      </c>
      <c r="L343" t="s">
        <v>18</v>
      </c>
      <c r="M343" t="s">
        <v>19</v>
      </c>
      <c r="N343" t="s">
        <v>20</v>
      </c>
      <c r="O343">
        <v>2</v>
      </c>
      <c r="P343" t="s">
        <v>70</v>
      </c>
      <c r="Q343">
        <v>18</v>
      </c>
    </row>
    <row r="344" spans="1:17" x14ac:dyDescent="0.25">
      <c r="A344">
        <v>1317</v>
      </c>
      <c r="B344" t="s">
        <v>31</v>
      </c>
      <c r="C344">
        <v>0.55500000000000005</v>
      </c>
      <c r="D344">
        <v>0.44</v>
      </c>
      <c r="E344">
        <v>0.14000000000000001</v>
      </c>
      <c r="F344">
        <v>0.87050000000000005</v>
      </c>
      <c r="G344">
        <v>0.40699999999999997</v>
      </c>
      <c r="H344">
        <v>0.156</v>
      </c>
      <c r="I344">
        <v>0.255</v>
      </c>
      <c r="J344">
        <v>9</v>
      </c>
      <c r="K344">
        <v>3</v>
      </c>
      <c r="L344" t="s">
        <v>46</v>
      </c>
      <c r="M344" t="s">
        <v>47</v>
      </c>
      <c r="N344" t="s">
        <v>48</v>
      </c>
      <c r="O344">
        <v>3</v>
      </c>
      <c r="P344" t="s">
        <v>39</v>
      </c>
      <c r="Q344">
        <v>3.6</v>
      </c>
    </row>
    <row r="345" spans="1:17" x14ac:dyDescent="0.25">
      <c r="A345">
        <v>2560</v>
      </c>
      <c r="B345" t="s">
        <v>17</v>
      </c>
      <c r="C345">
        <v>0.41499999999999998</v>
      </c>
      <c r="D345">
        <v>0.32500000000000001</v>
      </c>
      <c r="E345">
        <v>0.1</v>
      </c>
      <c r="F345">
        <v>0.33350000000000002</v>
      </c>
      <c r="G345">
        <v>0.14449999999999999</v>
      </c>
      <c r="H345">
        <v>7.1499999999999994E-2</v>
      </c>
      <c r="I345">
        <v>9.5000000000000001E-2</v>
      </c>
      <c r="J345">
        <v>7</v>
      </c>
      <c r="K345">
        <v>11</v>
      </c>
      <c r="L345" t="s">
        <v>37</v>
      </c>
      <c r="M345" t="s">
        <v>38</v>
      </c>
      <c r="N345" t="s">
        <v>29</v>
      </c>
      <c r="O345">
        <v>9</v>
      </c>
      <c r="P345" t="s">
        <v>58</v>
      </c>
      <c r="Q345">
        <v>1.9</v>
      </c>
    </row>
    <row r="346" spans="1:17" x14ac:dyDescent="0.25">
      <c r="A346">
        <v>2520</v>
      </c>
      <c r="B346" t="s">
        <v>17</v>
      </c>
      <c r="C346">
        <v>0.505</v>
      </c>
      <c r="D346">
        <v>0.39</v>
      </c>
      <c r="E346">
        <v>0.185</v>
      </c>
      <c r="F346">
        <v>0.61250000000000004</v>
      </c>
      <c r="G346">
        <v>0.26700000000000002</v>
      </c>
      <c r="H346">
        <v>0.14199999999999999</v>
      </c>
      <c r="I346">
        <v>0.17199999999999999</v>
      </c>
      <c r="J346">
        <v>7</v>
      </c>
      <c r="K346">
        <v>5</v>
      </c>
      <c r="L346" t="s">
        <v>49</v>
      </c>
      <c r="M346" t="s">
        <v>50</v>
      </c>
      <c r="N346" t="s">
        <v>51</v>
      </c>
      <c r="O346">
        <v>7</v>
      </c>
      <c r="P346" t="s">
        <v>26</v>
      </c>
      <c r="Q346">
        <v>2.5</v>
      </c>
    </row>
    <row r="347" spans="1:17" x14ac:dyDescent="0.25">
      <c r="A347">
        <v>1276</v>
      </c>
      <c r="B347" t="s">
        <v>17</v>
      </c>
      <c r="C347">
        <v>0.48</v>
      </c>
      <c r="D347">
        <v>0.37</v>
      </c>
      <c r="E347">
        <v>0.125</v>
      </c>
      <c r="F347">
        <v>0.54349999999999998</v>
      </c>
      <c r="G347">
        <v>0.24399999999999999</v>
      </c>
      <c r="H347">
        <v>0.10100000000000001</v>
      </c>
      <c r="I347">
        <v>0.16500000000000001</v>
      </c>
      <c r="J347">
        <v>9</v>
      </c>
      <c r="K347">
        <v>8</v>
      </c>
      <c r="L347" t="s">
        <v>55</v>
      </c>
      <c r="M347" t="s">
        <v>56</v>
      </c>
      <c r="N347" t="s">
        <v>57</v>
      </c>
      <c r="O347">
        <v>6</v>
      </c>
      <c r="P347" t="s">
        <v>36</v>
      </c>
      <c r="Q347">
        <v>14.1</v>
      </c>
    </row>
    <row r="348" spans="1:17" x14ac:dyDescent="0.25">
      <c r="A348">
        <v>472</v>
      </c>
      <c r="B348" t="s">
        <v>22</v>
      </c>
      <c r="C348">
        <v>0.51500000000000001</v>
      </c>
      <c r="D348">
        <v>0.40500000000000003</v>
      </c>
      <c r="E348">
        <v>0.12</v>
      </c>
      <c r="F348">
        <v>0.64600000000000002</v>
      </c>
      <c r="G348">
        <v>0.28949999999999998</v>
      </c>
      <c r="H348">
        <v>0.14050000000000001</v>
      </c>
      <c r="I348">
        <v>0.17699999999999999</v>
      </c>
      <c r="J348">
        <v>10</v>
      </c>
      <c r="K348">
        <v>7</v>
      </c>
      <c r="L348" t="s">
        <v>43</v>
      </c>
      <c r="M348" t="s">
        <v>44</v>
      </c>
      <c r="N348" t="s">
        <v>45</v>
      </c>
      <c r="O348">
        <v>10</v>
      </c>
      <c r="P348" t="s">
        <v>35</v>
      </c>
      <c r="Q348">
        <v>24.1</v>
      </c>
    </row>
    <row r="349" spans="1:17" x14ac:dyDescent="0.25">
      <c r="A349">
        <v>595</v>
      </c>
      <c r="B349" t="s">
        <v>31</v>
      </c>
      <c r="C349">
        <v>0.53500000000000003</v>
      </c>
      <c r="D349">
        <v>0.42</v>
      </c>
      <c r="E349">
        <v>0.15</v>
      </c>
      <c r="F349">
        <v>0.69950000000000001</v>
      </c>
      <c r="G349">
        <v>0.25750000000000001</v>
      </c>
      <c r="H349">
        <v>0.153</v>
      </c>
      <c r="I349">
        <v>0.24</v>
      </c>
      <c r="J349">
        <v>12</v>
      </c>
      <c r="K349">
        <v>14</v>
      </c>
      <c r="L349" t="s">
        <v>60</v>
      </c>
      <c r="M349" t="s">
        <v>61</v>
      </c>
      <c r="N349" t="s">
        <v>62</v>
      </c>
      <c r="O349">
        <v>4</v>
      </c>
      <c r="P349" t="s">
        <v>59</v>
      </c>
      <c r="Q349">
        <v>6.1</v>
      </c>
    </row>
    <row r="350" spans="1:17" x14ac:dyDescent="0.25">
      <c r="A350">
        <v>963</v>
      </c>
      <c r="B350" t="s">
        <v>17</v>
      </c>
      <c r="C350">
        <v>0.505</v>
      </c>
      <c r="D350">
        <v>0.39</v>
      </c>
      <c r="E350">
        <v>0.15</v>
      </c>
      <c r="F350">
        <v>0.68500000000000005</v>
      </c>
      <c r="G350">
        <v>0.36199999999999999</v>
      </c>
      <c r="H350">
        <v>0.13100000000000001</v>
      </c>
      <c r="I350">
        <v>0.156</v>
      </c>
      <c r="J350">
        <v>8</v>
      </c>
      <c r="K350">
        <v>9</v>
      </c>
      <c r="L350" t="s">
        <v>67</v>
      </c>
      <c r="M350" t="s">
        <v>68</v>
      </c>
      <c r="N350" t="s">
        <v>69</v>
      </c>
      <c r="O350">
        <v>2</v>
      </c>
      <c r="P350" t="s">
        <v>70</v>
      </c>
      <c r="Q350">
        <v>18</v>
      </c>
    </row>
    <row r="351" spans="1:17" x14ac:dyDescent="0.25">
      <c r="A351">
        <v>2718</v>
      </c>
      <c r="B351" t="s">
        <v>17</v>
      </c>
      <c r="C351">
        <v>0.34499999999999997</v>
      </c>
      <c r="D351">
        <v>0.255</v>
      </c>
      <c r="E351">
        <v>9.5000000000000001E-2</v>
      </c>
      <c r="F351">
        <v>0.183</v>
      </c>
      <c r="G351">
        <v>7.4999999999999997E-2</v>
      </c>
      <c r="H351">
        <v>3.85E-2</v>
      </c>
      <c r="I351">
        <v>0.06</v>
      </c>
      <c r="J351">
        <v>6</v>
      </c>
      <c r="K351">
        <v>6</v>
      </c>
      <c r="L351" t="s">
        <v>40</v>
      </c>
      <c r="M351" t="s">
        <v>41</v>
      </c>
      <c r="N351" t="s">
        <v>42</v>
      </c>
      <c r="O351">
        <v>7</v>
      </c>
      <c r="P351" t="s">
        <v>26</v>
      </c>
      <c r="Q351">
        <v>2.5</v>
      </c>
    </row>
    <row r="352" spans="1:17" x14ac:dyDescent="0.25">
      <c r="A352">
        <v>1251</v>
      </c>
      <c r="B352" t="s">
        <v>17</v>
      </c>
      <c r="C352">
        <v>0.4</v>
      </c>
      <c r="D352">
        <v>0.28999999999999998</v>
      </c>
      <c r="E352">
        <v>0.1</v>
      </c>
      <c r="F352">
        <v>0.26750000000000002</v>
      </c>
      <c r="G352">
        <v>0.1205</v>
      </c>
      <c r="H352">
        <v>6.0499999999999998E-2</v>
      </c>
      <c r="I352">
        <v>7.6499999999999999E-2</v>
      </c>
      <c r="J352">
        <v>5</v>
      </c>
      <c r="K352">
        <v>14</v>
      </c>
      <c r="L352" t="s">
        <v>60</v>
      </c>
      <c r="M352" t="s">
        <v>61</v>
      </c>
      <c r="N352" t="s">
        <v>62</v>
      </c>
      <c r="O352">
        <v>7</v>
      </c>
      <c r="P352" t="s">
        <v>26</v>
      </c>
      <c r="Q352">
        <v>2.5</v>
      </c>
    </row>
    <row r="353" spans="1:17" x14ac:dyDescent="0.25">
      <c r="A353">
        <v>3218</v>
      </c>
      <c r="B353" t="s">
        <v>31</v>
      </c>
      <c r="C353">
        <v>0.42499999999999999</v>
      </c>
      <c r="D353">
        <v>0.34</v>
      </c>
      <c r="E353">
        <v>0.12</v>
      </c>
      <c r="F353">
        <v>0.38800000000000001</v>
      </c>
      <c r="G353">
        <v>0.14899999999999999</v>
      </c>
      <c r="H353">
        <v>8.6999999999999994E-2</v>
      </c>
      <c r="I353">
        <v>0.125</v>
      </c>
      <c r="J353">
        <v>10</v>
      </c>
      <c r="K353">
        <v>1</v>
      </c>
      <c r="L353" t="s">
        <v>65</v>
      </c>
      <c r="M353" t="s">
        <v>66</v>
      </c>
      <c r="N353" t="s">
        <v>29</v>
      </c>
      <c r="O353">
        <v>5</v>
      </c>
      <c r="P353" t="s">
        <v>34</v>
      </c>
      <c r="Q353">
        <v>12.8</v>
      </c>
    </row>
    <row r="354" spans="1:17" x14ac:dyDescent="0.25">
      <c r="A354">
        <v>2815</v>
      </c>
      <c r="B354" t="s">
        <v>17</v>
      </c>
      <c r="C354">
        <v>0.27500000000000002</v>
      </c>
      <c r="D354">
        <v>0.2</v>
      </c>
      <c r="E354">
        <v>5.5E-2</v>
      </c>
      <c r="F354">
        <v>9.2499999999999999E-2</v>
      </c>
      <c r="G354">
        <v>3.7999999999999999E-2</v>
      </c>
      <c r="H354">
        <v>2.1000000000000001E-2</v>
      </c>
      <c r="I354">
        <v>2.5999999999999999E-2</v>
      </c>
      <c r="J354">
        <v>4</v>
      </c>
      <c r="K354">
        <v>11</v>
      </c>
      <c r="L354" t="s">
        <v>37</v>
      </c>
      <c r="M354" t="s">
        <v>38</v>
      </c>
      <c r="N354" t="s">
        <v>29</v>
      </c>
      <c r="O354">
        <v>6</v>
      </c>
      <c r="P354" t="s">
        <v>36</v>
      </c>
      <c r="Q354">
        <v>14.1</v>
      </c>
    </row>
    <row r="355" spans="1:17" x14ac:dyDescent="0.25">
      <c r="A355">
        <v>3594</v>
      </c>
      <c r="B355" t="s">
        <v>22</v>
      </c>
      <c r="C355">
        <v>0.65500000000000003</v>
      </c>
      <c r="D355">
        <v>0.53</v>
      </c>
      <c r="E355">
        <v>0.16500000000000001</v>
      </c>
      <c r="F355">
        <v>1.2835000000000001</v>
      </c>
      <c r="G355">
        <v>0.58299999999999996</v>
      </c>
      <c r="H355">
        <v>0.1255</v>
      </c>
      <c r="I355">
        <v>0.4</v>
      </c>
      <c r="J355">
        <v>8</v>
      </c>
      <c r="K355">
        <v>7</v>
      </c>
      <c r="L355" t="s">
        <v>43</v>
      </c>
      <c r="M355" t="s">
        <v>44</v>
      </c>
      <c r="N355" t="s">
        <v>45</v>
      </c>
      <c r="O355">
        <v>1</v>
      </c>
      <c r="P355" t="s">
        <v>21</v>
      </c>
      <c r="Q355">
        <v>22.1</v>
      </c>
    </row>
    <row r="356" spans="1:17" x14ac:dyDescent="0.25">
      <c r="A356">
        <v>2620</v>
      </c>
      <c r="B356" t="s">
        <v>31</v>
      </c>
      <c r="C356">
        <v>0.69</v>
      </c>
      <c r="D356">
        <v>0.54</v>
      </c>
      <c r="E356">
        <v>0.185</v>
      </c>
      <c r="F356">
        <v>1.71</v>
      </c>
      <c r="G356">
        <v>0.77249999999999996</v>
      </c>
      <c r="H356">
        <v>0.38550000000000001</v>
      </c>
      <c r="I356">
        <v>0.4325</v>
      </c>
      <c r="J356">
        <v>8</v>
      </c>
      <c r="K356">
        <v>9</v>
      </c>
      <c r="L356" t="s">
        <v>67</v>
      </c>
      <c r="M356" t="s">
        <v>68</v>
      </c>
      <c r="N356" t="s">
        <v>69</v>
      </c>
      <c r="O356">
        <v>2</v>
      </c>
      <c r="P356" t="s">
        <v>70</v>
      </c>
      <c r="Q356">
        <v>18</v>
      </c>
    </row>
    <row r="357" spans="1:17" x14ac:dyDescent="0.25">
      <c r="A357">
        <v>2883</v>
      </c>
      <c r="B357" t="s">
        <v>17</v>
      </c>
      <c r="C357">
        <v>0.5</v>
      </c>
      <c r="D357">
        <v>0.39</v>
      </c>
      <c r="E357">
        <v>0.13</v>
      </c>
      <c r="F357">
        <v>0.50749999999999995</v>
      </c>
      <c r="G357">
        <v>0.21149999999999999</v>
      </c>
      <c r="H357">
        <v>0.104</v>
      </c>
      <c r="I357">
        <v>0.17549999999999999</v>
      </c>
      <c r="J357">
        <v>9</v>
      </c>
      <c r="K357">
        <v>14</v>
      </c>
      <c r="L357" t="s">
        <v>60</v>
      </c>
      <c r="M357" t="s">
        <v>61</v>
      </c>
      <c r="N357" t="s">
        <v>62</v>
      </c>
      <c r="O357">
        <v>5</v>
      </c>
      <c r="P357" t="s">
        <v>34</v>
      </c>
      <c r="Q357">
        <v>12.8</v>
      </c>
    </row>
    <row r="358" spans="1:17" x14ac:dyDescent="0.25">
      <c r="A358">
        <v>1484</v>
      </c>
      <c r="B358" t="s">
        <v>31</v>
      </c>
      <c r="C358">
        <v>0.59</v>
      </c>
      <c r="D358">
        <v>0.44</v>
      </c>
      <c r="E358">
        <v>0.15</v>
      </c>
      <c r="F358">
        <v>0.87250000000000005</v>
      </c>
      <c r="G358">
        <v>0.38700000000000001</v>
      </c>
      <c r="H358">
        <v>0.215</v>
      </c>
      <c r="I358">
        <v>0.245</v>
      </c>
      <c r="J358">
        <v>8</v>
      </c>
      <c r="K358">
        <v>2</v>
      </c>
      <c r="L358" t="s">
        <v>52</v>
      </c>
      <c r="M358" t="s">
        <v>53</v>
      </c>
      <c r="N358" t="s">
        <v>54</v>
      </c>
      <c r="O358">
        <v>1</v>
      </c>
      <c r="P358" t="s">
        <v>21</v>
      </c>
      <c r="Q358">
        <v>22.1</v>
      </c>
    </row>
    <row r="359" spans="1:17" x14ac:dyDescent="0.25">
      <c r="A359">
        <v>2972</v>
      </c>
      <c r="B359" t="s">
        <v>31</v>
      </c>
      <c r="C359">
        <v>0.71499999999999997</v>
      </c>
      <c r="D359">
        <v>0.55000000000000004</v>
      </c>
      <c r="E359">
        <v>0.17499999999999999</v>
      </c>
      <c r="F359">
        <v>1.825</v>
      </c>
      <c r="G359">
        <v>0.93799999999999994</v>
      </c>
      <c r="H359">
        <v>0.3805</v>
      </c>
      <c r="I359">
        <v>0.44</v>
      </c>
      <c r="J359">
        <v>11</v>
      </c>
      <c r="K359">
        <v>1</v>
      </c>
      <c r="L359" t="s">
        <v>65</v>
      </c>
      <c r="M359" t="s">
        <v>66</v>
      </c>
      <c r="N359" t="s">
        <v>29</v>
      </c>
      <c r="O359">
        <v>6</v>
      </c>
      <c r="P359" t="s">
        <v>36</v>
      </c>
      <c r="Q359">
        <v>14.1</v>
      </c>
    </row>
    <row r="360" spans="1:17" x14ac:dyDescent="0.25">
      <c r="A360">
        <v>1402</v>
      </c>
      <c r="B360" t="s">
        <v>31</v>
      </c>
      <c r="C360">
        <v>0.65</v>
      </c>
      <c r="D360">
        <v>0.52500000000000002</v>
      </c>
      <c r="E360">
        <v>0.17499999999999999</v>
      </c>
      <c r="F360">
        <v>1.5365</v>
      </c>
      <c r="G360">
        <v>0.6865</v>
      </c>
      <c r="H360">
        <v>0.35849999999999999</v>
      </c>
      <c r="I360">
        <v>0.40500000000000003</v>
      </c>
      <c r="J360">
        <v>11</v>
      </c>
      <c r="K360">
        <v>12</v>
      </c>
      <c r="L360" t="s">
        <v>63</v>
      </c>
      <c r="M360" t="s">
        <v>64</v>
      </c>
      <c r="N360" t="s">
        <v>29</v>
      </c>
      <c r="O360">
        <v>3</v>
      </c>
      <c r="P360" t="s">
        <v>39</v>
      </c>
      <c r="Q360">
        <v>3.6</v>
      </c>
    </row>
    <row r="361" spans="1:17" x14ac:dyDescent="0.25">
      <c r="A361">
        <v>2825</v>
      </c>
      <c r="B361" t="s">
        <v>17</v>
      </c>
      <c r="C361">
        <v>0.46</v>
      </c>
      <c r="D361">
        <v>0.36499999999999999</v>
      </c>
      <c r="E361">
        <v>0.115</v>
      </c>
      <c r="F361">
        <v>0.51100000000000001</v>
      </c>
      <c r="G361">
        <v>0.23649999999999999</v>
      </c>
      <c r="H361">
        <v>0.11799999999999999</v>
      </c>
      <c r="I361">
        <v>0.123</v>
      </c>
      <c r="J361">
        <v>7</v>
      </c>
      <c r="K361">
        <v>7</v>
      </c>
      <c r="L361" t="s">
        <v>43</v>
      </c>
      <c r="M361" t="s">
        <v>44</v>
      </c>
      <c r="N361" t="s">
        <v>45</v>
      </c>
      <c r="O361">
        <v>10</v>
      </c>
      <c r="P361" t="s">
        <v>35</v>
      </c>
      <c r="Q361">
        <v>24.1</v>
      </c>
    </row>
    <row r="362" spans="1:17" x14ac:dyDescent="0.25">
      <c r="A362">
        <v>1358</v>
      </c>
      <c r="B362" t="s">
        <v>31</v>
      </c>
      <c r="C362">
        <v>0.6</v>
      </c>
      <c r="D362">
        <v>0.46</v>
      </c>
      <c r="E362">
        <v>0.155</v>
      </c>
      <c r="F362">
        <v>0.95950000000000002</v>
      </c>
      <c r="G362">
        <v>0.44550000000000001</v>
      </c>
      <c r="H362">
        <v>0.189</v>
      </c>
      <c r="I362">
        <v>0.29499999999999998</v>
      </c>
      <c r="J362">
        <v>11</v>
      </c>
      <c r="K362">
        <v>6</v>
      </c>
      <c r="L362" t="s">
        <v>40</v>
      </c>
      <c r="M362" t="s">
        <v>41</v>
      </c>
      <c r="N362" t="s">
        <v>42</v>
      </c>
      <c r="O362">
        <v>2</v>
      </c>
      <c r="P362" t="s">
        <v>70</v>
      </c>
      <c r="Q362">
        <v>18</v>
      </c>
    </row>
    <row r="363" spans="1:17" x14ac:dyDescent="0.25">
      <c r="A363">
        <v>1866</v>
      </c>
      <c r="B363" t="s">
        <v>17</v>
      </c>
      <c r="C363">
        <v>0.52</v>
      </c>
      <c r="D363">
        <v>0.38</v>
      </c>
      <c r="E363">
        <v>0.115</v>
      </c>
      <c r="F363">
        <v>0.66449999999999998</v>
      </c>
      <c r="G363">
        <v>0.32850000000000001</v>
      </c>
      <c r="H363">
        <v>0.17</v>
      </c>
      <c r="I363">
        <v>0.14249999999999999</v>
      </c>
      <c r="J363">
        <v>7</v>
      </c>
      <c r="K363">
        <v>12</v>
      </c>
      <c r="L363" t="s">
        <v>63</v>
      </c>
      <c r="M363" t="s">
        <v>64</v>
      </c>
      <c r="N363" t="s">
        <v>29</v>
      </c>
      <c r="O363">
        <v>2</v>
      </c>
      <c r="P363" t="s">
        <v>70</v>
      </c>
      <c r="Q363">
        <v>18</v>
      </c>
    </row>
    <row r="364" spans="1:17" x14ac:dyDescent="0.25">
      <c r="A364">
        <v>3011</v>
      </c>
      <c r="B364" t="s">
        <v>17</v>
      </c>
      <c r="C364">
        <v>0.375</v>
      </c>
      <c r="D364">
        <v>0.26</v>
      </c>
      <c r="E364">
        <v>0.08</v>
      </c>
      <c r="F364">
        <v>0.20749999999999999</v>
      </c>
      <c r="G364">
        <v>0.09</v>
      </c>
      <c r="H364">
        <v>4.1500000000000002E-2</v>
      </c>
      <c r="I364">
        <v>7.0000000000000007E-2</v>
      </c>
      <c r="J364">
        <v>6</v>
      </c>
      <c r="K364">
        <v>1</v>
      </c>
      <c r="L364" t="s">
        <v>65</v>
      </c>
      <c r="M364" t="s">
        <v>66</v>
      </c>
      <c r="N364" t="s">
        <v>29</v>
      </c>
      <c r="O364">
        <v>7</v>
      </c>
      <c r="P364" t="s">
        <v>26</v>
      </c>
      <c r="Q364">
        <v>2.5</v>
      </c>
    </row>
    <row r="365" spans="1:17" x14ac:dyDescent="0.25">
      <c r="A365">
        <v>606</v>
      </c>
      <c r="B365" t="s">
        <v>17</v>
      </c>
      <c r="C365">
        <v>0.42499999999999999</v>
      </c>
      <c r="D365">
        <v>0.34499999999999997</v>
      </c>
      <c r="E365">
        <v>0.125</v>
      </c>
      <c r="F365">
        <v>0.42499999999999999</v>
      </c>
      <c r="G365">
        <v>0.16</v>
      </c>
      <c r="H365">
        <v>7.9500000000000001E-2</v>
      </c>
      <c r="I365">
        <v>0.154</v>
      </c>
      <c r="J365">
        <v>13</v>
      </c>
      <c r="K365">
        <v>5</v>
      </c>
      <c r="L365" t="s">
        <v>49</v>
      </c>
      <c r="M365" t="s">
        <v>50</v>
      </c>
      <c r="N365" t="s">
        <v>51</v>
      </c>
      <c r="O365">
        <v>10</v>
      </c>
      <c r="P365" t="s">
        <v>35</v>
      </c>
      <c r="Q365">
        <v>24.1</v>
      </c>
    </row>
    <row r="366" spans="1:17" x14ac:dyDescent="0.25">
      <c r="A366">
        <v>1291</v>
      </c>
      <c r="B366" t="s">
        <v>17</v>
      </c>
      <c r="C366">
        <v>0.51500000000000001</v>
      </c>
      <c r="D366">
        <v>0.38</v>
      </c>
      <c r="E366">
        <v>0.12</v>
      </c>
      <c r="F366">
        <v>0.625</v>
      </c>
      <c r="G366">
        <v>0.32650000000000001</v>
      </c>
      <c r="H366">
        <v>0.1295</v>
      </c>
      <c r="I366">
        <v>0.16</v>
      </c>
      <c r="J366">
        <v>7</v>
      </c>
      <c r="K366">
        <v>13</v>
      </c>
      <c r="L366" t="s">
        <v>27</v>
      </c>
      <c r="M366" t="s">
        <v>28</v>
      </c>
      <c r="N366" t="s">
        <v>29</v>
      </c>
      <c r="O366">
        <v>9</v>
      </c>
      <c r="P366" t="s">
        <v>58</v>
      </c>
      <c r="Q366">
        <v>1.9</v>
      </c>
    </row>
    <row r="367" spans="1:17" x14ac:dyDescent="0.25">
      <c r="A367">
        <v>2270</v>
      </c>
      <c r="B367" t="s">
        <v>31</v>
      </c>
      <c r="C367">
        <v>0.56999999999999995</v>
      </c>
      <c r="D367">
        <v>0.45</v>
      </c>
      <c r="E367">
        <v>0.16</v>
      </c>
      <c r="F367">
        <v>0.86150000000000004</v>
      </c>
      <c r="G367">
        <v>0.3725</v>
      </c>
      <c r="H367">
        <v>0.2175</v>
      </c>
      <c r="I367">
        <v>0.255</v>
      </c>
      <c r="J367">
        <v>12</v>
      </c>
      <c r="K367">
        <v>4</v>
      </c>
      <c r="L367" t="s">
        <v>18</v>
      </c>
      <c r="M367" t="s">
        <v>19</v>
      </c>
      <c r="N367" t="s">
        <v>20</v>
      </c>
      <c r="O367">
        <v>10</v>
      </c>
      <c r="P367" t="s">
        <v>35</v>
      </c>
      <c r="Q367">
        <v>24.1</v>
      </c>
    </row>
    <row r="368" spans="1:17" x14ac:dyDescent="0.25">
      <c r="A368">
        <v>379</v>
      </c>
      <c r="B368" t="s">
        <v>31</v>
      </c>
      <c r="C368">
        <v>0.56499999999999995</v>
      </c>
      <c r="D368">
        <v>0.46500000000000002</v>
      </c>
      <c r="E368">
        <v>0.17499999999999999</v>
      </c>
      <c r="F368">
        <v>0.995</v>
      </c>
      <c r="G368">
        <v>0.38950000000000001</v>
      </c>
      <c r="H368">
        <v>0.183</v>
      </c>
      <c r="I368">
        <v>0.37</v>
      </c>
      <c r="J368">
        <v>15</v>
      </c>
      <c r="K368">
        <v>5</v>
      </c>
      <c r="L368" t="s">
        <v>49</v>
      </c>
      <c r="M368" t="s">
        <v>50</v>
      </c>
      <c r="N368" t="s">
        <v>51</v>
      </c>
      <c r="O368">
        <v>9</v>
      </c>
      <c r="P368" t="s">
        <v>58</v>
      </c>
      <c r="Q368">
        <v>1.9</v>
      </c>
    </row>
    <row r="369" spans="1:17" x14ac:dyDescent="0.25">
      <c r="A369">
        <v>1056</v>
      </c>
      <c r="B369" t="s">
        <v>17</v>
      </c>
      <c r="C369">
        <v>0.19500000000000001</v>
      </c>
      <c r="D369">
        <v>0.13500000000000001</v>
      </c>
      <c r="E369">
        <v>0.04</v>
      </c>
      <c r="F369">
        <v>3.2500000000000001E-2</v>
      </c>
      <c r="G369">
        <v>1.35E-2</v>
      </c>
      <c r="H369">
        <v>5.0000000000000001E-3</v>
      </c>
      <c r="I369">
        <v>9.4999999999999998E-3</v>
      </c>
      <c r="J369">
        <v>4</v>
      </c>
      <c r="K369">
        <v>15</v>
      </c>
      <c r="L369" t="s">
        <v>32</v>
      </c>
      <c r="M369" t="s">
        <v>33</v>
      </c>
      <c r="N369" t="s">
        <v>29</v>
      </c>
      <c r="O369">
        <v>6</v>
      </c>
      <c r="P369" t="s">
        <v>36</v>
      </c>
      <c r="Q369">
        <v>14.1</v>
      </c>
    </row>
    <row r="370" spans="1:17" x14ac:dyDescent="0.25">
      <c r="A370">
        <v>1093</v>
      </c>
      <c r="B370" t="s">
        <v>17</v>
      </c>
      <c r="C370">
        <v>0.46</v>
      </c>
      <c r="D370">
        <v>0.35</v>
      </c>
      <c r="E370">
        <v>0.115</v>
      </c>
      <c r="F370">
        <v>0.41549999999999998</v>
      </c>
      <c r="G370">
        <v>0.18</v>
      </c>
      <c r="H370">
        <v>9.8000000000000004E-2</v>
      </c>
      <c r="I370">
        <v>0.11749999999999999</v>
      </c>
      <c r="J370">
        <v>7</v>
      </c>
      <c r="K370">
        <v>6</v>
      </c>
      <c r="L370" t="s">
        <v>40</v>
      </c>
      <c r="M370" t="s">
        <v>41</v>
      </c>
      <c r="N370" t="s">
        <v>42</v>
      </c>
      <c r="O370">
        <v>3</v>
      </c>
      <c r="P370" t="s">
        <v>39</v>
      </c>
      <c r="Q370">
        <v>3.6</v>
      </c>
    </row>
    <row r="371" spans="1:17" x14ac:dyDescent="0.25">
      <c r="A371">
        <v>404</v>
      </c>
      <c r="B371" t="s">
        <v>22</v>
      </c>
      <c r="C371">
        <v>0.51500000000000001</v>
      </c>
      <c r="D371">
        <v>0.41499999999999998</v>
      </c>
      <c r="E371">
        <v>0.14000000000000001</v>
      </c>
      <c r="F371">
        <v>0.69350000000000001</v>
      </c>
      <c r="G371">
        <v>0.3115</v>
      </c>
      <c r="H371">
        <v>0.152</v>
      </c>
      <c r="I371">
        <v>0.2</v>
      </c>
      <c r="J371">
        <v>10</v>
      </c>
      <c r="K371">
        <v>13</v>
      </c>
      <c r="L371" t="s">
        <v>27</v>
      </c>
      <c r="M371" t="s">
        <v>28</v>
      </c>
      <c r="N371" t="s">
        <v>29</v>
      </c>
      <c r="O371">
        <v>1</v>
      </c>
      <c r="P371" t="s">
        <v>21</v>
      </c>
      <c r="Q371">
        <v>22.1</v>
      </c>
    </row>
    <row r="372" spans="1:17" x14ac:dyDescent="0.25">
      <c r="A372">
        <v>2086</v>
      </c>
      <c r="B372" t="s">
        <v>22</v>
      </c>
      <c r="C372">
        <v>0.70499999999999996</v>
      </c>
      <c r="D372">
        <v>0.56999999999999995</v>
      </c>
      <c r="E372">
        <v>0.185</v>
      </c>
      <c r="F372">
        <v>1.7609999999999999</v>
      </c>
      <c r="G372">
        <v>0.747</v>
      </c>
      <c r="H372">
        <v>0.3725</v>
      </c>
      <c r="I372">
        <v>0.48799999999999999</v>
      </c>
      <c r="J372">
        <v>10</v>
      </c>
      <c r="K372">
        <v>11</v>
      </c>
      <c r="L372" t="s">
        <v>37</v>
      </c>
      <c r="M372" t="s">
        <v>38</v>
      </c>
      <c r="N372" t="s">
        <v>29</v>
      </c>
      <c r="O372">
        <v>6</v>
      </c>
      <c r="P372" t="s">
        <v>36</v>
      </c>
      <c r="Q372">
        <v>14.1</v>
      </c>
    </row>
    <row r="373" spans="1:17" x14ac:dyDescent="0.25">
      <c r="A373">
        <v>4084</v>
      </c>
      <c r="B373" t="s">
        <v>31</v>
      </c>
      <c r="C373">
        <v>0.56999999999999995</v>
      </c>
      <c r="D373">
        <v>0.44500000000000001</v>
      </c>
      <c r="E373">
        <v>0.16</v>
      </c>
      <c r="F373">
        <v>1.0145</v>
      </c>
      <c r="G373">
        <v>0.51600000000000001</v>
      </c>
      <c r="H373">
        <v>0.16400000000000001</v>
      </c>
      <c r="I373">
        <v>0.3</v>
      </c>
      <c r="J373">
        <v>10</v>
      </c>
      <c r="K373">
        <v>4</v>
      </c>
      <c r="L373" t="s">
        <v>18</v>
      </c>
      <c r="M373" t="s">
        <v>19</v>
      </c>
      <c r="N373" t="s">
        <v>20</v>
      </c>
      <c r="O373">
        <v>9</v>
      </c>
      <c r="P373" t="s">
        <v>58</v>
      </c>
      <c r="Q373">
        <v>1.9</v>
      </c>
    </row>
    <row r="374" spans="1:17" x14ac:dyDescent="0.25">
      <c r="A374">
        <v>60</v>
      </c>
      <c r="B374" t="s">
        <v>22</v>
      </c>
      <c r="C374">
        <v>0.505</v>
      </c>
      <c r="D374">
        <v>0.4</v>
      </c>
      <c r="E374">
        <v>0.125</v>
      </c>
      <c r="F374">
        <v>0.58299999999999996</v>
      </c>
      <c r="G374">
        <v>0.246</v>
      </c>
      <c r="H374">
        <v>0.13</v>
      </c>
      <c r="I374">
        <v>0.17499999999999999</v>
      </c>
      <c r="J374">
        <v>7</v>
      </c>
      <c r="K374">
        <v>8</v>
      </c>
      <c r="L374" t="s">
        <v>55</v>
      </c>
      <c r="M374" t="s">
        <v>56</v>
      </c>
      <c r="N374" t="s">
        <v>57</v>
      </c>
      <c r="O374">
        <v>7</v>
      </c>
      <c r="P374" t="s">
        <v>26</v>
      </c>
      <c r="Q374">
        <v>2.5</v>
      </c>
    </row>
    <row r="375" spans="1:17" x14ac:dyDescent="0.25">
      <c r="A375">
        <v>3109</v>
      </c>
      <c r="B375" t="s">
        <v>17</v>
      </c>
      <c r="C375">
        <v>0.375</v>
      </c>
      <c r="D375">
        <v>0.28499999999999998</v>
      </c>
      <c r="E375">
        <v>0.08</v>
      </c>
      <c r="F375">
        <v>0.22600000000000001</v>
      </c>
      <c r="G375">
        <v>9.7500000000000003E-2</v>
      </c>
      <c r="H375">
        <v>0.04</v>
      </c>
      <c r="I375">
        <v>7.2499999999999995E-2</v>
      </c>
      <c r="J375">
        <v>7</v>
      </c>
      <c r="K375">
        <v>6</v>
      </c>
      <c r="L375" t="s">
        <v>40</v>
      </c>
      <c r="M375" t="s">
        <v>41</v>
      </c>
      <c r="N375" t="s">
        <v>42</v>
      </c>
      <c r="O375">
        <v>6</v>
      </c>
      <c r="P375" t="s">
        <v>36</v>
      </c>
      <c r="Q375">
        <v>14.1</v>
      </c>
    </row>
    <row r="376" spans="1:17" x14ac:dyDescent="0.25">
      <c r="A376">
        <v>3858</v>
      </c>
      <c r="B376" t="s">
        <v>31</v>
      </c>
      <c r="C376">
        <v>0.65500000000000003</v>
      </c>
      <c r="D376">
        <v>0.51500000000000001</v>
      </c>
      <c r="E376">
        <v>0.2</v>
      </c>
      <c r="F376">
        <v>1.373</v>
      </c>
      <c r="G376">
        <v>0.443</v>
      </c>
      <c r="H376">
        <v>0.33750000000000002</v>
      </c>
      <c r="I376">
        <v>0.49</v>
      </c>
      <c r="J376">
        <v>16</v>
      </c>
      <c r="K376">
        <v>4</v>
      </c>
      <c r="L376" t="s">
        <v>18</v>
      </c>
      <c r="M376" t="s">
        <v>19</v>
      </c>
      <c r="N376" t="s">
        <v>20</v>
      </c>
      <c r="O376">
        <v>1</v>
      </c>
      <c r="P376" t="s">
        <v>21</v>
      </c>
      <c r="Q376">
        <v>22.1</v>
      </c>
    </row>
    <row r="377" spans="1:17" x14ac:dyDescent="0.25">
      <c r="A377">
        <v>2502</v>
      </c>
      <c r="B377" t="s">
        <v>22</v>
      </c>
      <c r="C377">
        <v>0.33</v>
      </c>
      <c r="D377">
        <v>0.26</v>
      </c>
      <c r="E377">
        <v>0.08</v>
      </c>
      <c r="F377">
        <v>0.2</v>
      </c>
      <c r="G377">
        <v>6.25E-2</v>
      </c>
      <c r="H377">
        <v>0.05</v>
      </c>
      <c r="I377">
        <v>7.0000000000000007E-2</v>
      </c>
      <c r="J377">
        <v>9</v>
      </c>
      <c r="K377">
        <v>9</v>
      </c>
      <c r="L377" t="s">
        <v>67</v>
      </c>
      <c r="M377" t="s">
        <v>68</v>
      </c>
      <c r="N377" t="s">
        <v>69</v>
      </c>
      <c r="O377">
        <v>2</v>
      </c>
      <c r="P377" t="s">
        <v>70</v>
      </c>
      <c r="Q377">
        <v>18</v>
      </c>
    </row>
    <row r="378" spans="1:17" x14ac:dyDescent="0.25">
      <c r="A378">
        <v>3556</v>
      </c>
      <c r="B378" t="s">
        <v>31</v>
      </c>
      <c r="C378">
        <v>0.53500000000000003</v>
      </c>
      <c r="D378">
        <v>0.41499999999999998</v>
      </c>
      <c r="E378">
        <v>0.13500000000000001</v>
      </c>
      <c r="F378">
        <v>0.78</v>
      </c>
      <c r="G378">
        <v>0.3165</v>
      </c>
      <c r="H378">
        <v>0.16900000000000001</v>
      </c>
      <c r="I378">
        <v>0.23649999999999999</v>
      </c>
      <c r="J378">
        <v>8</v>
      </c>
      <c r="K378">
        <v>4</v>
      </c>
      <c r="L378" t="s">
        <v>18</v>
      </c>
      <c r="M378" t="s">
        <v>19</v>
      </c>
      <c r="N378" t="s">
        <v>20</v>
      </c>
      <c r="O378">
        <v>7</v>
      </c>
      <c r="P378" t="s">
        <v>26</v>
      </c>
      <c r="Q378">
        <v>2.5</v>
      </c>
    </row>
    <row r="379" spans="1:17" x14ac:dyDescent="0.25">
      <c r="A379">
        <v>2431</v>
      </c>
      <c r="B379" t="s">
        <v>17</v>
      </c>
      <c r="C379">
        <v>0.52</v>
      </c>
      <c r="D379">
        <v>0.38</v>
      </c>
      <c r="E379">
        <v>0.14000000000000001</v>
      </c>
      <c r="F379">
        <v>0.52500000000000002</v>
      </c>
      <c r="G379">
        <v>0.17749999999999999</v>
      </c>
      <c r="H379">
        <v>0.115</v>
      </c>
      <c r="I379">
        <v>0.185</v>
      </c>
      <c r="J379">
        <v>11</v>
      </c>
      <c r="K379">
        <v>10</v>
      </c>
      <c r="L379" t="s">
        <v>23</v>
      </c>
      <c r="M379" t="s">
        <v>24</v>
      </c>
      <c r="N379" t="s">
        <v>25</v>
      </c>
      <c r="O379">
        <v>2</v>
      </c>
      <c r="P379" t="s">
        <v>70</v>
      </c>
      <c r="Q379">
        <v>18</v>
      </c>
    </row>
    <row r="380" spans="1:17" x14ac:dyDescent="0.25">
      <c r="A380">
        <v>1709</v>
      </c>
      <c r="B380" t="s">
        <v>31</v>
      </c>
      <c r="C380">
        <v>0.64500000000000002</v>
      </c>
      <c r="D380">
        <v>0.5</v>
      </c>
      <c r="E380">
        <v>0.19</v>
      </c>
      <c r="F380">
        <v>1.5595000000000001</v>
      </c>
      <c r="G380">
        <v>0.74099999999999999</v>
      </c>
      <c r="H380">
        <v>0.3715</v>
      </c>
      <c r="I380">
        <v>0.38450000000000001</v>
      </c>
      <c r="J380">
        <v>14</v>
      </c>
      <c r="K380">
        <v>12</v>
      </c>
      <c r="L380" t="s">
        <v>63</v>
      </c>
      <c r="M380" t="s">
        <v>64</v>
      </c>
      <c r="N380" t="s">
        <v>29</v>
      </c>
      <c r="O380">
        <v>2</v>
      </c>
      <c r="P380" t="s">
        <v>70</v>
      </c>
      <c r="Q380">
        <v>18</v>
      </c>
    </row>
    <row r="381" spans="1:17" x14ac:dyDescent="0.25">
      <c r="A381">
        <v>3038</v>
      </c>
      <c r="B381" t="s">
        <v>31</v>
      </c>
      <c r="C381">
        <v>0.56000000000000005</v>
      </c>
      <c r="D381">
        <v>0.45</v>
      </c>
      <c r="E381">
        <v>0.14499999999999999</v>
      </c>
      <c r="F381">
        <v>0.89400000000000002</v>
      </c>
      <c r="G381">
        <v>0.38850000000000001</v>
      </c>
      <c r="H381">
        <v>0.20949999999999999</v>
      </c>
      <c r="I381">
        <v>0.26400000000000001</v>
      </c>
      <c r="J381">
        <v>9</v>
      </c>
      <c r="K381">
        <v>8</v>
      </c>
      <c r="L381" t="s">
        <v>55</v>
      </c>
      <c r="M381" t="s">
        <v>56</v>
      </c>
      <c r="N381" t="s">
        <v>57</v>
      </c>
      <c r="O381">
        <v>4</v>
      </c>
      <c r="P381" t="s">
        <v>59</v>
      </c>
      <c r="Q381">
        <v>6.1</v>
      </c>
    </row>
    <row r="382" spans="1:17" x14ac:dyDescent="0.25">
      <c r="A382">
        <v>1540</v>
      </c>
      <c r="B382" t="s">
        <v>17</v>
      </c>
      <c r="C382">
        <v>0.35499999999999998</v>
      </c>
      <c r="D382">
        <v>0.26</v>
      </c>
      <c r="E382">
        <v>0.09</v>
      </c>
      <c r="F382">
        <v>0.19850000000000001</v>
      </c>
      <c r="G382">
        <v>7.1499999999999994E-2</v>
      </c>
      <c r="H382">
        <v>4.9500000000000002E-2</v>
      </c>
      <c r="I382">
        <v>5.8000000000000003E-2</v>
      </c>
      <c r="J382">
        <v>7</v>
      </c>
      <c r="K382">
        <v>9</v>
      </c>
      <c r="L382" t="s">
        <v>67</v>
      </c>
      <c r="M382" t="s">
        <v>68</v>
      </c>
      <c r="N382" t="s">
        <v>69</v>
      </c>
      <c r="O382">
        <v>10</v>
      </c>
      <c r="P382" t="s">
        <v>35</v>
      </c>
      <c r="Q382">
        <v>24.1</v>
      </c>
    </row>
    <row r="383" spans="1:17" x14ac:dyDescent="0.25">
      <c r="A383">
        <v>1287</v>
      </c>
      <c r="B383" t="s">
        <v>17</v>
      </c>
      <c r="C383">
        <v>0.5</v>
      </c>
      <c r="D383">
        <v>0.39500000000000002</v>
      </c>
      <c r="E383">
        <v>0.14000000000000001</v>
      </c>
      <c r="F383">
        <v>0.62150000000000005</v>
      </c>
      <c r="G383">
        <v>0.29249999999999998</v>
      </c>
      <c r="H383">
        <v>0.1205</v>
      </c>
      <c r="I383">
        <v>0.19500000000000001</v>
      </c>
      <c r="J383">
        <v>9</v>
      </c>
      <c r="K383">
        <v>8</v>
      </c>
      <c r="L383" t="s">
        <v>55</v>
      </c>
      <c r="M383" t="s">
        <v>56</v>
      </c>
      <c r="N383" t="s">
        <v>57</v>
      </c>
      <c r="O383">
        <v>3</v>
      </c>
      <c r="P383" t="s">
        <v>39</v>
      </c>
      <c r="Q383">
        <v>3.6</v>
      </c>
    </row>
    <row r="384" spans="1:17" x14ac:dyDescent="0.25">
      <c r="A384">
        <v>564</v>
      </c>
      <c r="B384" t="s">
        <v>22</v>
      </c>
      <c r="C384">
        <v>0.54500000000000004</v>
      </c>
      <c r="D384">
        <v>0.41499999999999998</v>
      </c>
      <c r="E384">
        <v>0.15</v>
      </c>
      <c r="F384">
        <v>0.73350000000000004</v>
      </c>
      <c r="G384">
        <v>0.27950000000000003</v>
      </c>
      <c r="H384">
        <v>0.16300000000000001</v>
      </c>
      <c r="I384">
        <v>0.2185</v>
      </c>
      <c r="J384">
        <v>11</v>
      </c>
      <c r="K384">
        <v>11</v>
      </c>
      <c r="L384" t="s">
        <v>37</v>
      </c>
      <c r="M384" t="s">
        <v>38</v>
      </c>
      <c r="N384" t="s">
        <v>29</v>
      </c>
      <c r="O384">
        <v>5</v>
      </c>
      <c r="P384" t="s">
        <v>34</v>
      </c>
      <c r="Q384">
        <v>12.8</v>
      </c>
    </row>
    <row r="385" spans="1:17" x14ac:dyDescent="0.25">
      <c r="A385">
        <v>3514</v>
      </c>
      <c r="B385" t="s">
        <v>22</v>
      </c>
      <c r="C385">
        <v>0.66</v>
      </c>
      <c r="D385">
        <v>0.5</v>
      </c>
      <c r="E385">
        <v>0.17499999999999999</v>
      </c>
      <c r="F385">
        <v>1.3274999999999999</v>
      </c>
      <c r="G385">
        <v>0.55600000000000005</v>
      </c>
      <c r="H385">
        <v>0.28050000000000003</v>
      </c>
      <c r="I385">
        <v>0.40849999999999997</v>
      </c>
      <c r="J385">
        <v>9</v>
      </c>
      <c r="K385">
        <v>7</v>
      </c>
      <c r="L385" t="s">
        <v>43</v>
      </c>
      <c r="M385" t="s">
        <v>44</v>
      </c>
      <c r="N385" t="s">
        <v>45</v>
      </c>
      <c r="O385">
        <v>8</v>
      </c>
      <c r="P385" t="s">
        <v>30</v>
      </c>
      <c r="Q385">
        <v>12.3</v>
      </c>
    </row>
    <row r="386" spans="1:17" x14ac:dyDescent="0.25">
      <c r="A386">
        <v>1443</v>
      </c>
      <c r="B386" t="s">
        <v>17</v>
      </c>
      <c r="C386">
        <v>0.41</v>
      </c>
      <c r="D386">
        <v>0.32</v>
      </c>
      <c r="E386">
        <v>9.5000000000000001E-2</v>
      </c>
      <c r="F386">
        <v>0.29049999999999998</v>
      </c>
      <c r="G386">
        <v>0.14099999999999999</v>
      </c>
      <c r="H386">
        <v>6.3E-2</v>
      </c>
      <c r="I386">
        <v>7.2999999999999995E-2</v>
      </c>
      <c r="J386">
        <v>5</v>
      </c>
      <c r="K386">
        <v>9</v>
      </c>
      <c r="L386" t="s">
        <v>67</v>
      </c>
      <c r="M386" t="s">
        <v>68</v>
      </c>
      <c r="N386" t="s">
        <v>69</v>
      </c>
      <c r="O386">
        <v>7</v>
      </c>
      <c r="P386" t="s">
        <v>26</v>
      </c>
      <c r="Q386">
        <v>2.5</v>
      </c>
    </row>
    <row r="387" spans="1:17" x14ac:dyDescent="0.25">
      <c r="A387">
        <v>217</v>
      </c>
      <c r="B387" t="s">
        <v>31</v>
      </c>
      <c r="C387">
        <v>0.45</v>
      </c>
      <c r="D387">
        <v>0.35</v>
      </c>
      <c r="E387">
        <v>0.13</v>
      </c>
      <c r="F387">
        <v>0.46</v>
      </c>
      <c r="G387">
        <v>0.17399999999999999</v>
      </c>
      <c r="H387">
        <v>0.111</v>
      </c>
      <c r="I387">
        <v>0.13500000000000001</v>
      </c>
      <c r="J387">
        <v>8</v>
      </c>
      <c r="K387">
        <v>2</v>
      </c>
      <c r="L387" t="s">
        <v>52</v>
      </c>
      <c r="M387" t="s">
        <v>53</v>
      </c>
      <c r="N387" t="s">
        <v>54</v>
      </c>
      <c r="O387">
        <v>10</v>
      </c>
      <c r="P387" t="s">
        <v>35</v>
      </c>
      <c r="Q387">
        <v>24.1</v>
      </c>
    </row>
    <row r="388" spans="1:17" x14ac:dyDescent="0.25">
      <c r="A388">
        <v>2236</v>
      </c>
      <c r="B388" t="s">
        <v>31</v>
      </c>
      <c r="C388">
        <v>0.6</v>
      </c>
      <c r="D388">
        <v>0.48</v>
      </c>
      <c r="E388">
        <v>0.17499999999999999</v>
      </c>
      <c r="F388">
        <v>1.2290000000000001</v>
      </c>
      <c r="G388">
        <v>0.41249999999999998</v>
      </c>
      <c r="H388">
        <v>0.27350000000000002</v>
      </c>
      <c r="I388">
        <v>0.41499999999999998</v>
      </c>
      <c r="J388">
        <v>13</v>
      </c>
      <c r="K388">
        <v>7</v>
      </c>
      <c r="L388" t="s">
        <v>43</v>
      </c>
      <c r="M388" t="s">
        <v>44</v>
      </c>
      <c r="N388" t="s">
        <v>45</v>
      </c>
      <c r="O388">
        <v>1</v>
      </c>
      <c r="P388" t="s">
        <v>21</v>
      </c>
      <c r="Q388">
        <v>22.1</v>
      </c>
    </row>
    <row r="389" spans="1:17" x14ac:dyDescent="0.25">
      <c r="A389">
        <v>2300</v>
      </c>
      <c r="B389" t="s">
        <v>17</v>
      </c>
      <c r="C389">
        <v>0.495</v>
      </c>
      <c r="D389">
        <v>0.38500000000000001</v>
      </c>
      <c r="E389">
        <v>0.125</v>
      </c>
      <c r="F389">
        <v>0.58499999999999996</v>
      </c>
      <c r="G389">
        <v>0.27550000000000002</v>
      </c>
      <c r="H389">
        <v>0.1235</v>
      </c>
      <c r="I389">
        <v>0.16500000000000001</v>
      </c>
      <c r="J389">
        <v>8</v>
      </c>
      <c r="K389">
        <v>3</v>
      </c>
      <c r="L389" t="s">
        <v>46</v>
      </c>
      <c r="M389" t="s">
        <v>47</v>
      </c>
      <c r="N389" t="s">
        <v>48</v>
      </c>
      <c r="O389">
        <v>8</v>
      </c>
      <c r="P389" t="s">
        <v>30</v>
      </c>
      <c r="Q389">
        <v>12.3</v>
      </c>
    </row>
    <row r="390" spans="1:17" x14ac:dyDescent="0.25">
      <c r="A390">
        <v>1655</v>
      </c>
      <c r="B390" t="s">
        <v>17</v>
      </c>
      <c r="C390">
        <v>0.59499999999999997</v>
      </c>
      <c r="D390">
        <v>0.46</v>
      </c>
      <c r="E390">
        <v>0.15</v>
      </c>
      <c r="F390">
        <v>0.83350000000000002</v>
      </c>
      <c r="G390">
        <v>0.377</v>
      </c>
      <c r="H390">
        <v>0.1925</v>
      </c>
      <c r="I390">
        <v>0.23499999999999999</v>
      </c>
      <c r="J390">
        <v>8</v>
      </c>
      <c r="K390">
        <v>2</v>
      </c>
      <c r="L390" t="s">
        <v>52</v>
      </c>
      <c r="M390" t="s">
        <v>53</v>
      </c>
      <c r="N390" t="s">
        <v>54</v>
      </c>
      <c r="O390">
        <v>6</v>
      </c>
      <c r="P390" t="s">
        <v>36</v>
      </c>
      <c r="Q390">
        <v>14.1</v>
      </c>
    </row>
    <row r="391" spans="1:17" x14ac:dyDescent="0.25">
      <c r="A391">
        <v>1632</v>
      </c>
      <c r="B391" t="s">
        <v>17</v>
      </c>
      <c r="C391">
        <v>0.56999999999999995</v>
      </c>
      <c r="D391">
        <v>0.44500000000000001</v>
      </c>
      <c r="E391">
        <v>0.14499999999999999</v>
      </c>
      <c r="F391">
        <v>0.74050000000000005</v>
      </c>
      <c r="G391">
        <v>0.30599999999999999</v>
      </c>
      <c r="H391">
        <v>0.17199999999999999</v>
      </c>
      <c r="I391">
        <v>0.1825</v>
      </c>
      <c r="J391">
        <v>12</v>
      </c>
      <c r="K391">
        <v>9</v>
      </c>
      <c r="L391" t="s">
        <v>67</v>
      </c>
      <c r="M391" t="s">
        <v>68</v>
      </c>
      <c r="N391" t="s">
        <v>69</v>
      </c>
      <c r="O391">
        <v>8</v>
      </c>
      <c r="P391" t="s">
        <v>30</v>
      </c>
      <c r="Q391">
        <v>12.3</v>
      </c>
    </row>
    <row r="392" spans="1:17" x14ac:dyDescent="0.25">
      <c r="A392">
        <v>625</v>
      </c>
      <c r="B392" t="s">
        <v>17</v>
      </c>
      <c r="C392">
        <v>0.46500000000000002</v>
      </c>
      <c r="D392">
        <v>0.36</v>
      </c>
      <c r="E392">
        <v>0.105</v>
      </c>
      <c r="F392">
        <v>0.498</v>
      </c>
      <c r="G392">
        <v>0.214</v>
      </c>
      <c r="H392">
        <v>0.11600000000000001</v>
      </c>
      <c r="I392">
        <v>0.14000000000000001</v>
      </c>
      <c r="J392">
        <v>15</v>
      </c>
      <c r="K392">
        <v>15</v>
      </c>
      <c r="L392" t="s">
        <v>32</v>
      </c>
      <c r="M392" t="s">
        <v>33</v>
      </c>
      <c r="N392" t="s">
        <v>29</v>
      </c>
      <c r="O392">
        <v>3</v>
      </c>
      <c r="P392" t="s">
        <v>39</v>
      </c>
      <c r="Q392">
        <v>3.6</v>
      </c>
    </row>
    <row r="393" spans="1:17" x14ac:dyDescent="0.25">
      <c r="A393">
        <v>3007</v>
      </c>
      <c r="B393" t="s">
        <v>31</v>
      </c>
      <c r="C393">
        <v>0.7</v>
      </c>
      <c r="D393">
        <v>0.54500000000000004</v>
      </c>
      <c r="E393">
        <v>0.185</v>
      </c>
      <c r="F393">
        <v>1.6134999999999999</v>
      </c>
      <c r="G393">
        <v>0.75</v>
      </c>
      <c r="H393">
        <v>0.40350000000000003</v>
      </c>
      <c r="I393">
        <v>0.36849999999999999</v>
      </c>
      <c r="J393">
        <v>11</v>
      </c>
      <c r="K393">
        <v>15</v>
      </c>
      <c r="L393" t="s">
        <v>32</v>
      </c>
      <c r="M393" t="s">
        <v>33</v>
      </c>
      <c r="N393" t="s">
        <v>29</v>
      </c>
      <c r="O393">
        <v>2</v>
      </c>
      <c r="P393" t="s">
        <v>70</v>
      </c>
      <c r="Q393">
        <v>18</v>
      </c>
    </row>
    <row r="394" spans="1:17" x14ac:dyDescent="0.25">
      <c r="A394">
        <v>3207</v>
      </c>
      <c r="B394" t="s">
        <v>17</v>
      </c>
      <c r="C394">
        <v>0.29499999999999998</v>
      </c>
      <c r="D394">
        <v>0.215</v>
      </c>
      <c r="E394">
        <v>7.4999999999999997E-2</v>
      </c>
      <c r="F394">
        <v>0.11600000000000001</v>
      </c>
      <c r="G394">
        <v>3.6999999999999998E-2</v>
      </c>
      <c r="H394">
        <v>2.9499999999999998E-2</v>
      </c>
      <c r="I394">
        <v>0.04</v>
      </c>
      <c r="J394">
        <v>8</v>
      </c>
      <c r="K394">
        <v>14</v>
      </c>
      <c r="L394" t="s">
        <v>60</v>
      </c>
      <c r="M394" t="s">
        <v>61</v>
      </c>
      <c r="N394" t="s">
        <v>62</v>
      </c>
      <c r="O394">
        <v>3</v>
      </c>
      <c r="P394" t="s">
        <v>39</v>
      </c>
      <c r="Q394">
        <v>3.6</v>
      </c>
    </row>
    <row r="395" spans="1:17" x14ac:dyDescent="0.25">
      <c r="A395">
        <v>226</v>
      </c>
      <c r="B395" t="s">
        <v>22</v>
      </c>
      <c r="C395">
        <v>0.5</v>
      </c>
      <c r="D395">
        <v>0.37</v>
      </c>
      <c r="E395">
        <v>0.13500000000000001</v>
      </c>
      <c r="F395">
        <v>0.45</v>
      </c>
      <c r="G395">
        <v>0.17150000000000001</v>
      </c>
      <c r="H395">
        <v>0.1055</v>
      </c>
      <c r="I395">
        <v>0.155</v>
      </c>
      <c r="J395">
        <v>9</v>
      </c>
      <c r="K395">
        <v>7</v>
      </c>
      <c r="L395" t="s">
        <v>43</v>
      </c>
      <c r="M395" t="s">
        <v>44</v>
      </c>
      <c r="N395" t="s">
        <v>45</v>
      </c>
      <c r="O395">
        <v>10</v>
      </c>
      <c r="P395" t="s">
        <v>35</v>
      </c>
      <c r="Q395">
        <v>24.1</v>
      </c>
    </row>
    <row r="396" spans="1:17" x14ac:dyDescent="0.25">
      <c r="A396">
        <v>706</v>
      </c>
      <c r="B396" t="s">
        <v>31</v>
      </c>
      <c r="C396">
        <v>0.41499999999999998</v>
      </c>
      <c r="D396">
        <v>0.32500000000000001</v>
      </c>
      <c r="E396">
        <v>0.14000000000000001</v>
      </c>
      <c r="F396">
        <v>0.41699999999999998</v>
      </c>
      <c r="G396">
        <v>0.1535</v>
      </c>
      <c r="H396">
        <v>0.10150000000000001</v>
      </c>
      <c r="I396">
        <v>0.14399999999999999</v>
      </c>
      <c r="J396">
        <v>10</v>
      </c>
      <c r="K396">
        <v>8</v>
      </c>
      <c r="L396" t="s">
        <v>55</v>
      </c>
      <c r="M396" t="s">
        <v>56</v>
      </c>
      <c r="N396" t="s">
        <v>57</v>
      </c>
      <c r="O396">
        <v>8</v>
      </c>
      <c r="P396" t="s">
        <v>30</v>
      </c>
      <c r="Q396">
        <v>12.3</v>
      </c>
    </row>
    <row r="397" spans="1:17" x14ac:dyDescent="0.25">
      <c r="A397">
        <v>1066</v>
      </c>
      <c r="B397" t="s">
        <v>17</v>
      </c>
      <c r="C397">
        <v>0.315</v>
      </c>
      <c r="D397">
        <v>0.23499999999999999</v>
      </c>
      <c r="E397">
        <v>5.5E-2</v>
      </c>
      <c r="F397">
        <v>0.151</v>
      </c>
      <c r="G397">
        <v>6.5000000000000002E-2</v>
      </c>
      <c r="H397">
        <v>2.7E-2</v>
      </c>
      <c r="I397">
        <v>3.9E-2</v>
      </c>
      <c r="J397">
        <v>6</v>
      </c>
      <c r="K397">
        <v>6</v>
      </c>
      <c r="L397" t="s">
        <v>40</v>
      </c>
      <c r="M397" t="s">
        <v>41</v>
      </c>
      <c r="N397" t="s">
        <v>42</v>
      </c>
      <c r="O397">
        <v>2</v>
      </c>
      <c r="P397" t="s">
        <v>70</v>
      </c>
      <c r="Q397">
        <v>18</v>
      </c>
    </row>
    <row r="398" spans="1:17" x14ac:dyDescent="0.25">
      <c r="A398">
        <v>277</v>
      </c>
      <c r="B398" t="s">
        <v>22</v>
      </c>
      <c r="C398">
        <v>0.66</v>
      </c>
      <c r="D398">
        <v>0.53</v>
      </c>
      <c r="E398">
        <v>0.185</v>
      </c>
      <c r="F398">
        <v>1.3485</v>
      </c>
      <c r="G398">
        <v>0.49299999999999999</v>
      </c>
      <c r="H398">
        <v>0.245</v>
      </c>
      <c r="I398">
        <v>0.49</v>
      </c>
      <c r="J398">
        <v>12</v>
      </c>
      <c r="K398">
        <v>7</v>
      </c>
      <c r="L398" t="s">
        <v>43</v>
      </c>
      <c r="M398" t="s">
        <v>44</v>
      </c>
      <c r="N398" t="s">
        <v>45</v>
      </c>
      <c r="O398">
        <v>8</v>
      </c>
      <c r="P398" t="s">
        <v>30</v>
      </c>
      <c r="Q398">
        <v>12.3</v>
      </c>
    </row>
    <row r="399" spans="1:17" x14ac:dyDescent="0.25">
      <c r="A399">
        <v>1739</v>
      </c>
      <c r="B399" t="s">
        <v>22</v>
      </c>
      <c r="C399">
        <v>0.67</v>
      </c>
      <c r="D399">
        <v>0.54</v>
      </c>
      <c r="E399">
        <v>0.19500000000000001</v>
      </c>
      <c r="F399">
        <v>1.619</v>
      </c>
      <c r="G399">
        <v>0.74</v>
      </c>
      <c r="H399">
        <v>0.33050000000000002</v>
      </c>
      <c r="I399">
        <v>0.46500000000000002</v>
      </c>
      <c r="J399">
        <v>11</v>
      </c>
      <c r="K399">
        <v>13</v>
      </c>
      <c r="L399" t="s">
        <v>27</v>
      </c>
      <c r="M399" t="s">
        <v>28</v>
      </c>
      <c r="N399" t="s">
        <v>29</v>
      </c>
      <c r="O399">
        <v>1</v>
      </c>
      <c r="P399" t="s">
        <v>21</v>
      </c>
      <c r="Q399">
        <v>22.1</v>
      </c>
    </row>
    <row r="400" spans="1:17" x14ac:dyDescent="0.25">
      <c r="A400">
        <v>3645</v>
      </c>
      <c r="B400" t="s">
        <v>17</v>
      </c>
      <c r="C400">
        <v>0.47499999999999998</v>
      </c>
      <c r="D400">
        <v>0.36499999999999999</v>
      </c>
      <c r="E400">
        <v>0.105</v>
      </c>
      <c r="F400">
        <v>0.41749999999999998</v>
      </c>
      <c r="G400">
        <v>0.16450000000000001</v>
      </c>
      <c r="H400">
        <v>9.9000000000000005E-2</v>
      </c>
      <c r="I400">
        <v>0.127</v>
      </c>
      <c r="J400">
        <v>7</v>
      </c>
      <c r="K400">
        <v>9</v>
      </c>
      <c r="L400" t="s">
        <v>67</v>
      </c>
      <c r="M400" t="s">
        <v>68</v>
      </c>
      <c r="N400" t="s">
        <v>69</v>
      </c>
      <c r="O400">
        <v>9</v>
      </c>
      <c r="P400" t="s">
        <v>58</v>
      </c>
      <c r="Q400">
        <v>1.9</v>
      </c>
    </row>
    <row r="401" spans="1:17" x14ac:dyDescent="0.25">
      <c r="A401">
        <v>982</v>
      </c>
      <c r="B401" t="s">
        <v>22</v>
      </c>
      <c r="C401">
        <v>0.55000000000000004</v>
      </c>
      <c r="D401">
        <v>0.43</v>
      </c>
      <c r="E401">
        <v>0.14000000000000001</v>
      </c>
      <c r="F401">
        <v>0.8105</v>
      </c>
      <c r="G401">
        <v>0.36799999999999999</v>
      </c>
      <c r="H401">
        <v>0.161</v>
      </c>
      <c r="I401">
        <v>0.27500000000000002</v>
      </c>
      <c r="J401">
        <v>9</v>
      </c>
      <c r="K401">
        <v>13</v>
      </c>
      <c r="L401" t="s">
        <v>27</v>
      </c>
      <c r="M401" t="s">
        <v>28</v>
      </c>
      <c r="N401" t="s">
        <v>29</v>
      </c>
      <c r="O401">
        <v>2</v>
      </c>
      <c r="P401" t="s">
        <v>70</v>
      </c>
      <c r="Q401">
        <v>18</v>
      </c>
    </row>
    <row r="402" spans="1:17" x14ac:dyDescent="0.25">
      <c r="A402">
        <v>3877</v>
      </c>
      <c r="B402" t="s">
        <v>31</v>
      </c>
      <c r="C402">
        <v>0.54500000000000004</v>
      </c>
      <c r="D402">
        <v>0.45</v>
      </c>
      <c r="E402">
        <v>0.16</v>
      </c>
      <c r="F402">
        <v>0.86150000000000004</v>
      </c>
      <c r="G402">
        <v>0.29249999999999998</v>
      </c>
      <c r="H402">
        <v>0.1545</v>
      </c>
      <c r="I402">
        <v>0.36499999999999999</v>
      </c>
      <c r="J402">
        <v>16</v>
      </c>
      <c r="K402">
        <v>6</v>
      </c>
      <c r="L402" t="s">
        <v>40</v>
      </c>
      <c r="M402" t="s">
        <v>41</v>
      </c>
      <c r="N402" t="s">
        <v>42</v>
      </c>
      <c r="O402">
        <v>4</v>
      </c>
      <c r="P402" t="s">
        <v>59</v>
      </c>
      <c r="Q402">
        <v>6.1</v>
      </c>
    </row>
    <row r="403" spans="1:17" x14ac:dyDescent="0.25">
      <c r="A403">
        <v>3187</v>
      </c>
      <c r="B403" t="s">
        <v>22</v>
      </c>
      <c r="C403">
        <v>0.47</v>
      </c>
      <c r="D403">
        <v>0.36</v>
      </c>
      <c r="E403">
        <v>0.11</v>
      </c>
      <c r="F403">
        <v>0.4965</v>
      </c>
      <c r="G403">
        <v>0.23699999999999999</v>
      </c>
      <c r="H403">
        <v>0.127</v>
      </c>
      <c r="I403">
        <v>0.13</v>
      </c>
      <c r="J403">
        <v>6</v>
      </c>
      <c r="K403">
        <v>3</v>
      </c>
      <c r="L403" t="s">
        <v>46</v>
      </c>
      <c r="M403" t="s">
        <v>47</v>
      </c>
      <c r="N403" t="s">
        <v>48</v>
      </c>
      <c r="O403">
        <v>1</v>
      </c>
      <c r="P403" t="s">
        <v>21</v>
      </c>
      <c r="Q403">
        <v>22.1</v>
      </c>
    </row>
    <row r="404" spans="1:17" x14ac:dyDescent="0.25">
      <c r="A404">
        <v>248</v>
      </c>
      <c r="B404" t="s">
        <v>17</v>
      </c>
      <c r="C404">
        <v>0.36</v>
      </c>
      <c r="D404">
        <v>0.27500000000000002</v>
      </c>
      <c r="E404">
        <v>8.5000000000000006E-2</v>
      </c>
      <c r="F404">
        <v>0.19750000000000001</v>
      </c>
      <c r="G404">
        <v>7.4499999999999997E-2</v>
      </c>
      <c r="H404">
        <v>4.1500000000000002E-2</v>
      </c>
      <c r="I404">
        <v>7.0000000000000007E-2</v>
      </c>
      <c r="J404">
        <v>9</v>
      </c>
      <c r="K404">
        <v>5</v>
      </c>
      <c r="L404" t="s">
        <v>49</v>
      </c>
      <c r="M404" t="s">
        <v>50</v>
      </c>
      <c r="N404" t="s">
        <v>51</v>
      </c>
      <c r="O404">
        <v>6</v>
      </c>
      <c r="P404" t="s">
        <v>36</v>
      </c>
      <c r="Q404">
        <v>14.1</v>
      </c>
    </row>
    <row r="405" spans="1:17" x14ac:dyDescent="0.25">
      <c r="A405">
        <v>947</v>
      </c>
      <c r="B405" t="s">
        <v>22</v>
      </c>
      <c r="C405">
        <v>0.47</v>
      </c>
      <c r="D405">
        <v>0.36499999999999999</v>
      </c>
      <c r="E405">
        <v>0.12</v>
      </c>
      <c r="F405">
        <v>0.58199999999999996</v>
      </c>
      <c r="G405">
        <v>0.28999999999999998</v>
      </c>
      <c r="H405">
        <v>9.1999999999999998E-2</v>
      </c>
      <c r="I405">
        <v>0.14599999999999999</v>
      </c>
      <c r="J405">
        <v>8</v>
      </c>
      <c r="K405">
        <v>14</v>
      </c>
      <c r="L405" t="s">
        <v>60</v>
      </c>
      <c r="M405" t="s">
        <v>61</v>
      </c>
      <c r="N405" t="s">
        <v>62</v>
      </c>
      <c r="O405">
        <v>6</v>
      </c>
      <c r="P405" t="s">
        <v>36</v>
      </c>
      <c r="Q405">
        <v>14.1</v>
      </c>
    </row>
    <row r="406" spans="1:17" x14ac:dyDescent="0.25">
      <c r="A406">
        <v>2898</v>
      </c>
      <c r="B406" t="s">
        <v>17</v>
      </c>
      <c r="C406">
        <v>0.54500000000000004</v>
      </c>
      <c r="D406">
        <v>0.43</v>
      </c>
      <c r="E406">
        <v>0.15</v>
      </c>
      <c r="F406">
        <v>0.74199999999999999</v>
      </c>
      <c r="G406">
        <v>0.35249999999999998</v>
      </c>
      <c r="H406">
        <v>0.158</v>
      </c>
      <c r="I406">
        <v>0.20799999999999999</v>
      </c>
      <c r="J406">
        <v>10</v>
      </c>
      <c r="K406">
        <v>12</v>
      </c>
      <c r="L406" t="s">
        <v>63</v>
      </c>
      <c r="M406" t="s">
        <v>64</v>
      </c>
      <c r="N406" t="s">
        <v>29</v>
      </c>
      <c r="O406">
        <v>7</v>
      </c>
      <c r="P406" t="s">
        <v>26</v>
      </c>
      <c r="Q406">
        <v>2.5</v>
      </c>
    </row>
    <row r="407" spans="1:17" x14ac:dyDescent="0.25">
      <c r="A407">
        <v>3805</v>
      </c>
      <c r="B407" t="s">
        <v>17</v>
      </c>
      <c r="C407">
        <v>0.35499999999999998</v>
      </c>
      <c r="D407">
        <v>0.27</v>
      </c>
      <c r="E407">
        <v>0.1</v>
      </c>
      <c r="F407">
        <v>0.22550000000000001</v>
      </c>
      <c r="G407">
        <v>0.11</v>
      </c>
      <c r="H407">
        <v>4.2000000000000003E-2</v>
      </c>
      <c r="I407">
        <v>6.4000000000000001E-2</v>
      </c>
      <c r="J407">
        <v>7</v>
      </c>
      <c r="K407">
        <v>8</v>
      </c>
      <c r="L407" t="s">
        <v>55</v>
      </c>
      <c r="M407" t="s">
        <v>56</v>
      </c>
      <c r="N407" t="s">
        <v>57</v>
      </c>
      <c r="O407">
        <v>4</v>
      </c>
      <c r="P407" t="s">
        <v>59</v>
      </c>
      <c r="Q407">
        <v>6.1</v>
      </c>
    </row>
    <row r="408" spans="1:17" x14ac:dyDescent="0.25">
      <c r="A408">
        <v>3087</v>
      </c>
      <c r="B408" t="s">
        <v>17</v>
      </c>
      <c r="C408">
        <v>0.35499999999999998</v>
      </c>
      <c r="D408">
        <v>0.27</v>
      </c>
      <c r="E408">
        <v>7.4999999999999997E-2</v>
      </c>
      <c r="F408">
        <v>0.20399999999999999</v>
      </c>
      <c r="G408">
        <v>0.30449999999999999</v>
      </c>
      <c r="H408">
        <v>4.5999999999999999E-2</v>
      </c>
      <c r="I408">
        <v>5.9499999999999997E-2</v>
      </c>
      <c r="J408">
        <v>7</v>
      </c>
      <c r="K408">
        <v>15</v>
      </c>
      <c r="L408" t="s">
        <v>32</v>
      </c>
      <c r="M408" t="s">
        <v>33</v>
      </c>
      <c r="N408" t="s">
        <v>29</v>
      </c>
      <c r="O408">
        <v>8</v>
      </c>
      <c r="P408" t="s">
        <v>30</v>
      </c>
      <c r="Q408">
        <v>12.3</v>
      </c>
    </row>
    <row r="409" spans="1:17" x14ac:dyDescent="0.25">
      <c r="A409">
        <v>2645</v>
      </c>
      <c r="B409" t="s">
        <v>17</v>
      </c>
      <c r="C409">
        <v>0.49</v>
      </c>
      <c r="D409">
        <v>0.375</v>
      </c>
      <c r="E409">
        <v>0.125</v>
      </c>
      <c r="F409">
        <v>0.54449999999999998</v>
      </c>
      <c r="G409">
        <v>0.27900000000000003</v>
      </c>
      <c r="H409">
        <v>0.115</v>
      </c>
      <c r="I409">
        <v>0.13</v>
      </c>
      <c r="J409">
        <v>8</v>
      </c>
      <c r="K409">
        <v>4</v>
      </c>
      <c r="L409" t="s">
        <v>18</v>
      </c>
      <c r="M409" t="s">
        <v>19</v>
      </c>
      <c r="N409" t="s">
        <v>20</v>
      </c>
      <c r="O409">
        <v>8</v>
      </c>
      <c r="P409" t="s">
        <v>30</v>
      </c>
      <c r="Q409">
        <v>12.3</v>
      </c>
    </row>
    <row r="410" spans="1:17" x14ac:dyDescent="0.25">
      <c r="A410">
        <v>499</v>
      </c>
      <c r="B410" t="s">
        <v>22</v>
      </c>
      <c r="C410">
        <v>0.61499999999999999</v>
      </c>
      <c r="D410">
        <v>0.52500000000000002</v>
      </c>
      <c r="E410">
        <v>0.155</v>
      </c>
      <c r="F410">
        <v>1.0385</v>
      </c>
      <c r="G410">
        <v>0.42699999999999999</v>
      </c>
      <c r="H410">
        <v>0.23150000000000001</v>
      </c>
      <c r="I410">
        <v>0.34499999999999997</v>
      </c>
      <c r="J410">
        <v>11</v>
      </c>
      <c r="K410">
        <v>4</v>
      </c>
      <c r="L410" t="s">
        <v>18</v>
      </c>
      <c r="M410" t="s">
        <v>19</v>
      </c>
      <c r="N410" t="s">
        <v>20</v>
      </c>
      <c r="O410">
        <v>2</v>
      </c>
      <c r="P410" t="s">
        <v>70</v>
      </c>
      <c r="Q410">
        <v>18</v>
      </c>
    </row>
    <row r="411" spans="1:17" x14ac:dyDescent="0.25">
      <c r="A411">
        <v>2453</v>
      </c>
      <c r="B411" t="s">
        <v>31</v>
      </c>
      <c r="C411">
        <v>0.39500000000000002</v>
      </c>
      <c r="D411">
        <v>0.30499999999999999</v>
      </c>
      <c r="E411">
        <v>0.105</v>
      </c>
      <c r="F411">
        <v>0.28199999999999997</v>
      </c>
      <c r="G411">
        <v>9.7500000000000003E-2</v>
      </c>
      <c r="H411">
        <v>6.5000000000000002E-2</v>
      </c>
      <c r="I411">
        <v>9.6000000000000002E-2</v>
      </c>
      <c r="J411">
        <v>9</v>
      </c>
      <c r="K411">
        <v>2</v>
      </c>
      <c r="L411" t="s">
        <v>52</v>
      </c>
      <c r="M411" t="s">
        <v>53</v>
      </c>
      <c r="N411" t="s">
        <v>54</v>
      </c>
      <c r="O411">
        <v>1</v>
      </c>
      <c r="P411" t="s">
        <v>21</v>
      </c>
      <c r="Q411">
        <v>22.1</v>
      </c>
    </row>
    <row r="412" spans="1:17" x14ac:dyDescent="0.25">
      <c r="A412">
        <v>2018</v>
      </c>
      <c r="B412" t="s">
        <v>31</v>
      </c>
      <c r="C412">
        <v>0.505</v>
      </c>
      <c r="D412">
        <v>0.39500000000000002</v>
      </c>
      <c r="E412">
        <v>0.13500000000000001</v>
      </c>
      <c r="F412">
        <v>0.59150000000000003</v>
      </c>
      <c r="G412">
        <v>0.28799999999999998</v>
      </c>
      <c r="H412">
        <v>0.13150000000000001</v>
      </c>
      <c r="I412">
        <v>0.185</v>
      </c>
      <c r="J412">
        <v>12</v>
      </c>
      <c r="K412">
        <v>14</v>
      </c>
      <c r="L412" t="s">
        <v>60</v>
      </c>
      <c r="M412" t="s">
        <v>61</v>
      </c>
      <c r="N412" t="s">
        <v>62</v>
      </c>
      <c r="O412">
        <v>6</v>
      </c>
      <c r="P412" t="s">
        <v>36</v>
      </c>
      <c r="Q412">
        <v>14.1</v>
      </c>
    </row>
    <row r="413" spans="1:17" x14ac:dyDescent="0.25">
      <c r="A413">
        <v>672</v>
      </c>
      <c r="B413" t="s">
        <v>22</v>
      </c>
      <c r="C413">
        <v>0.5</v>
      </c>
      <c r="D413">
        <v>0.38</v>
      </c>
      <c r="E413">
        <v>0.155</v>
      </c>
      <c r="F413">
        <v>0.65500000000000003</v>
      </c>
      <c r="G413">
        <v>0.24049999999999999</v>
      </c>
      <c r="H413">
        <v>0.14299999999999999</v>
      </c>
      <c r="I413">
        <v>0.20499999999999999</v>
      </c>
      <c r="J413">
        <v>17</v>
      </c>
      <c r="K413">
        <v>10</v>
      </c>
      <c r="L413" t="s">
        <v>23</v>
      </c>
      <c r="M413" t="s">
        <v>24</v>
      </c>
      <c r="N413" t="s">
        <v>25</v>
      </c>
      <c r="O413">
        <v>1</v>
      </c>
      <c r="P413" t="s">
        <v>21</v>
      </c>
      <c r="Q413">
        <v>22.1</v>
      </c>
    </row>
    <row r="414" spans="1:17" x14ac:dyDescent="0.25">
      <c r="A414">
        <v>1199</v>
      </c>
      <c r="B414" t="s">
        <v>31</v>
      </c>
      <c r="C414">
        <v>0.71499999999999997</v>
      </c>
      <c r="D414">
        <v>0.53500000000000003</v>
      </c>
      <c r="E414">
        <v>0.19</v>
      </c>
      <c r="F414">
        <v>1.6755</v>
      </c>
      <c r="G414">
        <v>0.88900000000000001</v>
      </c>
      <c r="H414">
        <v>0.313</v>
      </c>
      <c r="I414">
        <v>0.42</v>
      </c>
      <c r="J414">
        <v>10</v>
      </c>
      <c r="K414">
        <v>5</v>
      </c>
      <c r="L414" t="s">
        <v>49</v>
      </c>
      <c r="M414" t="s">
        <v>50</v>
      </c>
      <c r="N414" t="s">
        <v>51</v>
      </c>
      <c r="O414">
        <v>5</v>
      </c>
      <c r="P414" t="s">
        <v>34</v>
      </c>
      <c r="Q414">
        <v>12.8</v>
      </c>
    </row>
    <row r="415" spans="1:17" x14ac:dyDescent="0.25">
      <c r="A415">
        <v>2015</v>
      </c>
      <c r="B415" t="s">
        <v>17</v>
      </c>
      <c r="C415">
        <v>0.47</v>
      </c>
      <c r="D415">
        <v>0.375</v>
      </c>
      <c r="E415">
        <v>0.105</v>
      </c>
      <c r="F415">
        <v>0.441</v>
      </c>
      <c r="G415">
        <v>0.16700000000000001</v>
      </c>
      <c r="H415">
        <v>8.6499999999999994E-2</v>
      </c>
      <c r="I415">
        <v>0.14499999999999999</v>
      </c>
      <c r="J415">
        <v>10</v>
      </c>
      <c r="K415">
        <v>10</v>
      </c>
      <c r="L415" t="s">
        <v>23</v>
      </c>
      <c r="M415" t="s">
        <v>24</v>
      </c>
      <c r="N415" t="s">
        <v>25</v>
      </c>
      <c r="O415">
        <v>9</v>
      </c>
      <c r="P415" t="s">
        <v>58</v>
      </c>
      <c r="Q415">
        <v>1.9</v>
      </c>
    </row>
    <row r="416" spans="1:17" x14ac:dyDescent="0.25">
      <c r="A416">
        <v>2624</v>
      </c>
      <c r="B416" t="s">
        <v>22</v>
      </c>
      <c r="C416">
        <v>0.70499999999999996</v>
      </c>
      <c r="D416">
        <v>0.56000000000000005</v>
      </c>
      <c r="E416">
        <v>0.20499999999999999</v>
      </c>
      <c r="F416">
        <v>2.3809999999999998</v>
      </c>
      <c r="G416">
        <v>0.99150000000000005</v>
      </c>
      <c r="H416">
        <v>0.50049999999999994</v>
      </c>
      <c r="I416">
        <v>0.624</v>
      </c>
      <c r="J416">
        <v>10</v>
      </c>
      <c r="K416">
        <v>6</v>
      </c>
      <c r="L416" t="s">
        <v>40</v>
      </c>
      <c r="M416" t="s">
        <v>41</v>
      </c>
      <c r="N416" t="s">
        <v>42</v>
      </c>
      <c r="O416">
        <v>6</v>
      </c>
      <c r="P416" t="s">
        <v>36</v>
      </c>
      <c r="Q416">
        <v>14.1</v>
      </c>
    </row>
    <row r="417" spans="1:17" x14ac:dyDescent="0.25">
      <c r="A417">
        <v>3480</v>
      </c>
      <c r="B417" t="s">
        <v>17</v>
      </c>
      <c r="C417">
        <v>0.44</v>
      </c>
      <c r="D417">
        <v>0.33</v>
      </c>
      <c r="E417">
        <v>0.11</v>
      </c>
      <c r="F417">
        <v>0.38</v>
      </c>
      <c r="G417">
        <v>0.19700000000000001</v>
      </c>
      <c r="H417">
        <v>7.9000000000000001E-2</v>
      </c>
      <c r="I417">
        <v>0.09</v>
      </c>
      <c r="J417">
        <v>7</v>
      </c>
      <c r="K417">
        <v>15</v>
      </c>
      <c r="L417" t="s">
        <v>32</v>
      </c>
      <c r="M417" t="s">
        <v>33</v>
      </c>
      <c r="N417" t="s">
        <v>29</v>
      </c>
      <c r="O417">
        <v>9</v>
      </c>
      <c r="P417" t="s">
        <v>58</v>
      </c>
      <c r="Q417">
        <v>1.9</v>
      </c>
    </row>
    <row r="418" spans="1:17" x14ac:dyDescent="0.25">
      <c r="A418">
        <v>2593</v>
      </c>
      <c r="B418" t="s">
        <v>31</v>
      </c>
      <c r="C418">
        <v>0.59</v>
      </c>
      <c r="D418">
        <v>0.46500000000000002</v>
      </c>
      <c r="E418">
        <v>0.14000000000000001</v>
      </c>
      <c r="F418">
        <v>1.046</v>
      </c>
      <c r="G418">
        <v>0.46949999999999997</v>
      </c>
      <c r="H418">
        <v>0.26300000000000001</v>
      </c>
      <c r="I418">
        <v>0.26300000000000001</v>
      </c>
      <c r="J418">
        <v>7</v>
      </c>
      <c r="K418">
        <v>7</v>
      </c>
      <c r="L418" t="s">
        <v>43</v>
      </c>
      <c r="M418" t="s">
        <v>44</v>
      </c>
      <c r="N418" t="s">
        <v>45</v>
      </c>
      <c r="O418">
        <v>6</v>
      </c>
      <c r="P418" t="s">
        <v>36</v>
      </c>
      <c r="Q418">
        <v>14.1</v>
      </c>
    </row>
    <row r="419" spans="1:17" x14ac:dyDescent="0.25">
      <c r="A419">
        <v>1945</v>
      </c>
      <c r="B419" t="s">
        <v>22</v>
      </c>
      <c r="C419">
        <v>0.63500000000000001</v>
      </c>
      <c r="D419">
        <v>0.52</v>
      </c>
      <c r="E419">
        <v>0.16500000000000001</v>
      </c>
      <c r="F419">
        <v>1.3405</v>
      </c>
      <c r="G419">
        <v>0.50649999999999995</v>
      </c>
      <c r="H419">
        <v>0.29599999999999999</v>
      </c>
      <c r="I419">
        <v>0.41199999999999998</v>
      </c>
      <c r="J419">
        <v>11</v>
      </c>
      <c r="K419">
        <v>3</v>
      </c>
      <c r="L419" t="s">
        <v>46</v>
      </c>
      <c r="M419" t="s">
        <v>47</v>
      </c>
      <c r="N419" t="s">
        <v>48</v>
      </c>
      <c r="O419">
        <v>9</v>
      </c>
      <c r="P419" t="s">
        <v>58</v>
      </c>
      <c r="Q419">
        <v>1.9</v>
      </c>
    </row>
    <row r="420" spans="1:17" x14ac:dyDescent="0.25">
      <c r="A420">
        <v>3068</v>
      </c>
      <c r="B420" t="s">
        <v>31</v>
      </c>
      <c r="C420">
        <v>0.65</v>
      </c>
      <c r="D420">
        <v>0.505</v>
      </c>
      <c r="E420">
        <v>0.17</v>
      </c>
      <c r="F420">
        <v>1.5595000000000001</v>
      </c>
      <c r="G420">
        <v>0.69499999999999995</v>
      </c>
      <c r="H420">
        <v>0.35149999999999998</v>
      </c>
      <c r="I420">
        <v>0.39500000000000002</v>
      </c>
      <c r="J420">
        <v>11</v>
      </c>
      <c r="K420">
        <v>1</v>
      </c>
      <c r="L420" t="s">
        <v>65</v>
      </c>
      <c r="M420" t="s">
        <v>66</v>
      </c>
      <c r="N420" t="s">
        <v>29</v>
      </c>
      <c r="O420">
        <v>6</v>
      </c>
      <c r="P420" t="s">
        <v>36</v>
      </c>
      <c r="Q420">
        <v>14.1</v>
      </c>
    </row>
    <row r="421" spans="1:17" x14ac:dyDescent="0.25">
      <c r="A421">
        <v>1950</v>
      </c>
      <c r="B421" t="s">
        <v>31</v>
      </c>
      <c r="C421">
        <v>0.64</v>
      </c>
      <c r="D421">
        <v>0.53</v>
      </c>
      <c r="E421">
        <v>0.16500000000000001</v>
      </c>
      <c r="F421">
        <v>1.1895</v>
      </c>
      <c r="G421">
        <v>0.47649999999999998</v>
      </c>
      <c r="H421">
        <v>0.3</v>
      </c>
      <c r="I421">
        <v>0.35</v>
      </c>
      <c r="J421">
        <v>11</v>
      </c>
      <c r="K421">
        <v>11</v>
      </c>
      <c r="L421" t="s">
        <v>37</v>
      </c>
      <c r="M421" t="s">
        <v>38</v>
      </c>
      <c r="N421" t="s">
        <v>29</v>
      </c>
      <c r="O421">
        <v>1</v>
      </c>
      <c r="P421" t="s">
        <v>21</v>
      </c>
      <c r="Q421">
        <v>22.1</v>
      </c>
    </row>
    <row r="422" spans="1:17" x14ac:dyDescent="0.25">
      <c r="A422">
        <v>2187</v>
      </c>
      <c r="B422" t="s">
        <v>22</v>
      </c>
      <c r="C422">
        <v>0.52</v>
      </c>
      <c r="D422">
        <v>0.4</v>
      </c>
      <c r="E422">
        <v>0.125</v>
      </c>
      <c r="F422">
        <v>0.6865</v>
      </c>
      <c r="G422">
        <v>0.29499999999999998</v>
      </c>
      <c r="H422">
        <v>0.17150000000000001</v>
      </c>
      <c r="I422">
        <v>0.185</v>
      </c>
      <c r="J422">
        <v>9</v>
      </c>
      <c r="K422">
        <v>4</v>
      </c>
      <c r="L422" t="s">
        <v>18</v>
      </c>
      <c r="M422" t="s">
        <v>19</v>
      </c>
      <c r="N422" t="s">
        <v>20</v>
      </c>
      <c r="O422">
        <v>1</v>
      </c>
      <c r="P422" t="s">
        <v>21</v>
      </c>
      <c r="Q422">
        <v>22.1</v>
      </c>
    </row>
    <row r="423" spans="1:17" x14ac:dyDescent="0.25">
      <c r="A423">
        <v>4108</v>
      </c>
      <c r="B423" t="s">
        <v>17</v>
      </c>
      <c r="C423">
        <v>0.42</v>
      </c>
      <c r="D423">
        <v>0.30499999999999999</v>
      </c>
      <c r="E423">
        <v>0.1</v>
      </c>
      <c r="F423">
        <v>0.34150000000000003</v>
      </c>
      <c r="G423">
        <v>0.16450000000000001</v>
      </c>
      <c r="H423">
        <v>7.7499999999999999E-2</v>
      </c>
      <c r="I423">
        <v>8.5999999999999993E-2</v>
      </c>
      <c r="J423">
        <v>7</v>
      </c>
      <c r="K423">
        <v>3</v>
      </c>
      <c r="L423" t="s">
        <v>46</v>
      </c>
      <c r="M423" t="s">
        <v>47</v>
      </c>
      <c r="N423" t="s">
        <v>48</v>
      </c>
      <c r="O423">
        <v>9</v>
      </c>
      <c r="P423" t="s">
        <v>58</v>
      </c>
      <c r="Q423">
        <v>1.9</v>
      </c>
    </row>
    <row r="424" spans="1:17" x14ac:dyDescent="0.25">
      <c r="A424">
        <v>1820</v>
      </c>
      <c r="B424" t="s">
        <v>31</v>
      </c>
      <c r="C424">
        <v>0.69499999999999995</v>
      </c>
      <c r="D424">
        <v>0.53</v>
      </c>
      <c r="E424">
        <v>0.19</v>
      </c>
      <c r="F424">
        <v>1.726</v>
      </c>
      <c r="G424">
        <v>0.76249999999999996</v>
      </c>
      <c r="H424">
        <v>0.436</v>
      </c>
      <c r="I424">
        <v>0.45500000000000002</v>
      </c>
      <c r="J424">
        <v>11</v>
      </c>
      <c r="K424">
        <v>5</v>
      </c>
      <c r="L424" t="s">
        <v>49</v>
      </c>
      <c r="M424" t="s">
        <v>50</v>
      </c>
      <c r="N424" t="s">
        <v>51</v>
      </c>
      <c r="O424">
        <v>3</v>
      </c>
      <c r="P424" t="s">
        <v>39</v>
      </c>
      <c r="Q424">
        <v>3.6</v>
      </c>
    </row>
    <row r="425" spans="1:17" x14ac:dyDescent="0.25">
      <c r="A425">
        <v>2369</v>
      </c>
      <c r="B425" t="s">
        <v>22</v>
      </c>
      <c r="C425">
        <v>0.72</v>
      </c>
      <c r="D425">
        <v>0.59499999999999997</v>
      </c>
      <c r="E425">
        <v>0.22500000000000001</v>
      </c>
      <c r="F425">
        <v>1.9690000000000001</v>
      </c>
      <c r="G425">
        <v>0.80449999999999999</v>
      </c>
      <c r="H425">
        <v>0.42299999999999999</v>
      </c>
      <c r="I425">
        <v>0.66</v>
      </c>
      <c r="J425">
        <v>16</v>
      </c>
      <c r="K425">
        <v>9</v>
      </c>
      <c r="L425" t="s">
        <v>67</v>
      </c>
      <c r="M425" t="s">
        <v>68</v>
      </c>
      <c r="N425" t="s">
        <v>69</v>
      </c>
      <c r="O425">
        <v>4</v>
      </c>
      <c r="P425" t="s">
        <v>59</v>
      </c>
      <c r="Q425">
        <v>6.1</v>
      </c>
    </row>
    <row r="426" spans="1:17" x14ac:dyDescent="0.25">
      <c r="A426">
        <v>3948</v>
      </c>
      <c r="B426" t="s">
        <v>31</v>
      </c>
      <c r="C426">
        <v>0.47499999999999998</v>
      </c>
      <c r="D426">
        <v>0.36499999999999999</v>
      </c>
      <c r="E426">
        <v>0.14000000000000001</v>
      </c>
      <c r="F426">
        <v>0.61750000000000005</v>
      </c>
      <c r="G426">
        <v>0.20200000000000001</v>
      </c>
      <c r="H426">
        <v>0.14449999999999999</v>
      </c>
      <c r="I426">
        <v>0.19</v>
      </c>
      <c r="J426">
        <v>16</v>
      </c>
      <c r="K426">
        <v>13</v>
      </c>
      <c r="L426" t="s">
        <v>27</v>
      </c>
      <c r="M426" t="s">
        <v>28</v>
      </c>
      <c r="N426" t="s">
        <v>29</v>
      </c>
      <c r="O426">
        <v>4</v>
      </c>
      <c r="P426" t="s">
        <v>59</v>
      </c>
      <c r="Q426">
        <v>6.1</v>
      </c>
    </row>
    <row r="427" spans="1:17" x14ac:dyDescent="0.25">
      <c r="A427">
        <v>2371</v>
      </c>
      <c r="B427" t="s">
        <v>17</v>
      </c>
      <c r="C427">
        <v>0.42</v>
      </c>
      <c r="D427">
        <v>0.32500000000000001</v>
      </c>
      <c r="E427">
        <v>0.115</v>
      </c>
      <c r="F427">
        <v>0.35399999999999998</v>
      </c>
      <c r="G427">
        <v>0.16250000000000001</v>
      </c>
      <c r="H427">
        <v>6.4000000000000001E-2</v>
      </c>
      <c r="I427">
        <v>0.105</v>
      </c>
      <c r="J427">
        <v>8</v>
      </c>
      <c r="K427">
        <v>14</v>
      </c>
      <c r="L427" t="s">
        <v>60</v>
      </c>
      <c r="M427" t="s">
        <v>61</v>
      </c>
      <c r="N427" t="s">
        <v>62</v>
      </c>
      <c r="O427">
        <v>6</v>
      </c>
      <c r="P427" t="s">
        <v>36</v>
      </c>
      <c r="Q427">
        <v>14.1</v>
      </c>
    </row>
    <row r="428" spans="1:17" x14ac:dyDescent="0.25">
      <c r="A428">
        <v>3679</v>
      </c>
      <c r="B428" t="s">
        <v>22</v>
      </c>
      <c r="C428">
        <v>0.60499999999999998</v>
      </c>
      <c r="D428">
        <v>0.49</v>
      </c>
      <c r="E428">
        <v>0.15</v>
      </c>
      <c r="F428">
        <v>1.1345000000000001</v>
      </c>
      <c r="G428">
        <v>0.43049999999999999</v>
      </c>
      <c r="H428">
        <v>0.2525</v>
      </c>
      <c r="I428">
        <v>0.35</v>
      </c>
      <c r="J428">
        <v>10</v>
      </c>
      <c r="K428">
        <v>7</v>
      </c>
      <c r="L428" t="s">
        <v>43</v>
      </c>
      <c r="M428" t="s">
        <v>44</v>
      </c>
      <c r="N428" t="s">
        <v>45</v>
      </c>
      <c r="O428">
        <v>5</v>
      </c>
      <c r="P428" t="s">
        <v>34</v>
      </c>
      <c r="Q428">
        <v>12.8</v>
      </c>
    </row>
    <row r="429" spans="1:17" x14ac:dyDescent="0.25">
      <c r="A429">
        <v>54</v>
      </c>
      <c r="B429" t="s">
        <v>22</v>
      </c>
      <c r="C429">
        <v>0.47</v>
      </c>
      <c r="D429">
        <v>0.36</v>
      </c>
      <c r="E429">
        <v>0.12</v>
      </c>
      <c r="F429">
        <v>0.47749999999999998</v>
      </c>
      <c r="G429">
        <v>0.21049999999999999</v>
      </c>
      <c r="H429">
        <v>0.1055</v>
      </c>
      <c r="I429">
        <v>0.15</v>
      </c>
      <c r="J429">
        <v>10</v>
      </c>
      <c r="K429">
        <v>9</v>
      </c>
      <c r="L429" t="s">
        <v>67</v>
      </c>
      <c r="M429" t="s">
        <v>68</v>
      </c>
      <c r="N429" t="s">
        <v>69</v>
      </c>
      <c r="O429">
        <v>6</v>
      </c>
      <c r="P429" t="s">
        <v>36</v>
      </c>
      <c r="Q429">
        <v>14.1</v>
      </c>
    </row>
    <row r="430" spans="1:17" x14ac:dyDescent="0.25">
      <c r="A430">
        <v>1421</v>
      </c>
      <c r="B430" t="s">
        <v>22</v>
      </c>
      <c r="C430">
        <v>0.71</v>
      </c>
      <c r="D430">
        <v>0.55000000000000004</v>
      </c>
      <c r="E430">
        <v>0.17</v>
      </c>
      <c r="F430">
        <v>1.6140000000000001</v>
      </c>
      <c r="G430">
        <v>0.74299999999999999</v>
      </c>
      <c r="H430">
        <v>0.34499999999999997</v>
      </c>
      <c r="I430">
        <v>0.45</v>
      </c>
      <c r="J430">
        <v>11</v>
      </c>
      <c r="K430">
        <v>2</v>
      </c>
      <c r="L430" t="s">
        <v>52</v>
      </c>
      <c r="M430" t="s">
        <v>53</v>
      </c>
      <c r="N430" t="s">
        <v>54</v>
      </c>
      <c r="O430">
        <v>8</v>
      </c>
      <c r="P430" t="s">
        <v>30</v>
      </c>
      <c r="Q430">
        <v>12.3</v>
      </c>
    </row>
    <row r="431" spans="1:17" x14ac:dyDescent="0.25">
      <c r="A431">
        <v>1823</v>
      </c>
      <c r="B431" t="s">
        <v>31</v>
      </c>
      <c r="C431">
        <v>0.72</v>
      </c>
      <c r="D431">
        <v>0.56000000000000005</v>
      </c>
      <c r="E431">
        <v>0.18</v>
      </c>
      <c r="F431">
        <v>1.5865</v>
      </c>
      <c r="G431">
        <v>0.69099999999999995</v>
      </c>
      <c r="H431">
        <v>0.375</v>
      </c>
      <c r="I431">
        <v>0.4425</v>
      </c>
      <c r="J431">
        <v>11</v>
      </c>
      <c r="K431">
        <v>1</v>
      </c>
      <c r="L431" t="s">
        <v>65</v>
      </c>
      <c r="M431" t="s">
        <v>66</v>
      </c>
      <c r="N431" t="s">
        <v>29</v>
      </c>
      <c r="O431">
        <v>7</v>
      </c>
      <c r="P431" t="s">
        <v>26</v>
      </c>
      <c r="Q431">
        <v>2.5</v>
      </c>
    </row>
    <row r="432" spans="1:17" x14ac:dyDescent="0.25">
      <c r="A432">
        <v>2991</v>
      </c>
      <c r="B432" t="s">
        <v>22</v>
      </c>
      <c r="C432">
        <v>0.59</v>
      </c>
      <c r="D432">
        <v>0.44</v>
      </c>
      <c r="E432">
        <v>0.14000000000000001</v>
      </c>
      <c r="F432">
        <v>1.0069999999999999</v>
      </c>
      <c r="G432">
        <v>0.47749999999999998</v>
      </c>
      <c r="H432">
        <v>0.21049999999999999</v>
      </c>
      <c r="I432">
        <v>0.29249999999999998</v>
      </c>
      <c r="J432">
        <v>9</v>
      </c>
      <c r="K432">
        <v>8</v>
      </c>
      <c r="L432" t="s">
        <v>55</v>
      </c>
      <c r="M432" t="s">
        <v>56</v>
      </c>
      <c r="N432" t="s">
        <v>57</v>
      </c>
      <c r="O432">
        <v>1</v>
      </c>
      <c r="P432" t="s">
        <v>21</v>
      </c>
      <c r="Q432">
        <v>22.1</v>
      </c>
    </row>
    <row r="433" spans="1:17" x14ac:dyDescent="0.25">
      <c r="A433">
        <v>3519</v>
      </c>
      <c r="B433" t="s">
        <v>31</v>
      </c>
      <c r="C433">
        <v>0.71</v>
      </c>
      <c r="D433">
        <v>0.56999999999999995</v>
      </c>
      <c r="E433">
        <v>0.19500000000000001</v>
      </c>
      <c r="F433">
        <v>1.3480000000000001</v>
      </c>
      <c r="G433">
        <v>0.89849999999999997</v>
      </c>
      <c r="H433">
        <v>0.44350000000000001</v>
      </c>
      <c r="I433">
        <v>0.45350000000000001</v>
      </c>
      <c r="J433">
        <v>11</v>
      </c>
      <c r="K433">
        <v>8</v>
      </c>
      <c r="L433" t="s">
        <v>55</v>
      </c>
      <c r="M433" t="s">
        <v>56</v>
      </c>
      <c r="N433" t="s">
        <v>57</v>
      </c>
      <c r="O433">
        <v>5</v>
      </c>
      <c r="P433" t="s">
        <v>34</v>
      </c>
      <c r="Q433">
        <v>12.8</v>
      </c>
    </row>
    <row r="434" spans="1:17" x14ac:dyDescent="0.25">
      <c r="A434">
        <v>3536</v>
      </c>
      <c r="B434" t="s">
        <v>17</v>
      </c>
      <c r="C434">
        <v>0.4</v>
      </c>
      <c r="D434">
        <v>0.26500000000000001</v>
      </c>
      <c r="E434">
        <v>0.1</v>
      </c>
      <c r="F434">
        <v>0.27750000000000002</v>
      </c>
      <c r="G434">
        <v>0.1245</v>
      </c>
      <c r="H434">
        <v>6.0499999999999998E-2</v>
      </c>
      <c r="I434">
        <v>0.08</v>
      </c>
      <c r="J434">
        <v>9</v>
      </c>
      <c r="K434">
        <v>11</v>
      </c>
      <c r="L434" t="s">
        <v>37</v>
      </c>
      <c r="M434" t="s">
        <v>38</v>
      </c>
      <c r="N434" t="s">
        <v>29</v>
      </c>
      <c r="O434">
        <v>1</v>
      </c>
      <c r="P434" t="s">
        <v>21</v>
      </c>
      <c r="Q434">
        <v>22.1</v>
      </c>
    </row>
    <row r="435" spans="1:17" x14ac:dyDescent="0.25">
      <c r="A435">
        <v>1298</v>
      </c>
      <c r="B435" t="s">
        <v>17</v>
      </c>
      <c r="C435">
        <v>0.53</v>
      </c>
      <c r="D435">
        <v>0.41499999999999998</v>
      </c>
      <c r="E435">
        <v>0.13</v>
      </c>
      <c r="F435">
        <v>0.69399999999999995</v>
      </c>
      <c r="G435">
        <v>0.39050000000000001</v>
      </c>
      <c r="H435">
        <v>0.111</v>
      </c>
      <c r="I435">
        <v>0.16700000000000001</v>
      </c>
      <c r="J435">
        <v>9</v>
      </c>
      <c r="K435">
        <v>8</v>
      </c>
      <c r="L435" t="s">
        <v>55</v>
      </c>
      <c r="M435" t="s">
        <v>56</v>
      </c>
      <c r="N435" t="s">
        <v>57</v>
      </c>
      <c r="O435">
        <v>4</v>
      </c>
      <c r="P435" t="s">
        <v>59</v>
      </c>
      <c r="Q435">
        <v>6.1</v>
      </c>
    </row>
    <row r="436" spans="1:17" x14ac:dyDescent="0.25">
      <c r="A436">
        <v>3957</v>
      </c>
      <c r="B436" t="s">
        <v>22</v>
      </c>
      <c r="C436">
        <v>0.51500000000000001</v>
      </c>
      <c r="D436">
        <v>0.39500000000000002</v>
      </c>
      <c r="E436">
        <v>0.14000000000000001</v>
      </c>
      <c r="F436">
        <v>0.68600000000000005</v>
      </c>
      <c r="G436">
        <v>0.28100000000000003</v>
      </c>
      <c r="H436">
        <v>0.1255</v>
      </c>
      <c r="I436">
        <v>0.22</v>
      </c>
      <c r="J436">
        <v>12</v>
      </c>
      <c r="K436">
        <v>11</v>
      </c>
      <c r="L436" t="s">
        <v>37</v>
      </c>
      <c r="M436" t="s">
        <v>38</v>
      </c>
      <c r="N436" t="s">
        <v>29</v>
      </c>
      <c r="O436">
        <v>5</v>
      </c>
      <c r="P436" t="s">
        <v>34</v>
      </c>
      <c r="Q436">
        <v>12.8</v>
      </c>
    </row>
    <row r="437" spans="1:17" x14ac:dyDescent="0.25">
      <c r="A437">
        <v>1499</v>
      </c>
      <c r="B437" t="s">
        <v>31</v>
      </c>
      <c r="C437">
        <v>0.625</v>
      </c>
      <c r="D437">
        <v>0.47</v>
      </c>
      <c r="E437">
        <v>0.18</v>
      </c>
      <c r="F437">
        <v>1.1359999999999999</v>
      </c>
      <c r="G437">
        <v>0.45100000000000001</v>
      </c>
      <c r="H437">
        <v>0.32450000000000001</v>
      </c>
      <c r="I437">
        <v>0.30499999999999999</v>
      </c>
      <c r="J437">
        <v>11</v>
      </c>
      <c r="K437">
        <v>10</v>
      </c>
      <c r="L437" t="s">
        <v>23</v>
      </c>
      <c r="M437" t="s">
        <v>24</v>
      </c>
      <c r="N437" t="s">
        <v>25</v>
      </c>
      <c r="O437">
        <v>7</v>
      </c>
      <c r="P437" t="s">
        <v>26</v>
      </c>
      <c r="Q437">
        <v>2.5</v>
      </c>
    </row>
    <row r="438" spans="1:17" x14ac:dyDescent="0.25">
      <c r="A438">
        <v>2396</v>
      </c>
      <c r="B438" t="s">
        <v>17</v>
      </c>
      <c r="C438">
        <v>0.61</v>
      </c>
      <c r="D438">
        <v>0.47499999999999998</v>
      </c>
      <c r="E438">
        <v>0.17</v>
      </c>
      <c r="F438">
        <v>1.0385</v>
      </c>
      <c r="G438">
        <v>0.44350000000000001</v>
      </c>
      <c r="H438">
        <v>0.24099999999999999</v>
      </c>
      <c r="I438">
        <v>0.32</v>
      </c>
      <c r="J438">
        <v>14</v>
      </c>
      <c r="K438">
        <v>13</v>
      </c>
      <c r="L438" t="s">
        <v>27</v>
      </c>
      <c r="M438" t="s">
        <v>28</v>
      </c>
      <c r="N438" t="s">
        <v>29</v>
      </c>
      <c r="O438">
        <v>10</v>
      </c>
      <c r="P438" t="s">
        <v>35</v>
      </c>
      <c r="Q438">
        <v>24.1</v>
      </c>
    </row>
    <row r="439" spans="1:17" x14ac:dyDescent="0.25">
      <c r="A439">
        <v>67</v>
      </c>
      <c r="B439" t="s">
        <v>22</v>
      </c>
      <c r="C439">
        <v>0.56499999999999995</v>
      </c>
      <c r="D439">
        <v>0.44</v>
      </c>
      <c r="E439">
        <v>0.16</v>
      </c>
      <c r="F439">
        <v>0.91500000000000004</v>
      </c>
      <c r="G439">
        <v>0.35399999999999998</v>
      </c>
      <c r="H439">
        <v>0.19350000000000001</v>
      </c>
      <c r="I439">
        <v>0.32</v>
      </c>
      <c r="J439">
        <v>12</v>
      </c>
      <c r="K439">
        <v>13</v>
      </c>
      <c r="L439" t="s">
        <v>27</v>
      </c>
      <c r="M439" t="s">
        <v>28</v>
      </c>
      <c r="N439" t="s">
        <v>29</v>
      </c>
      <c r="O439">
        <v>4</v>
      </c>
      <c r="P439" t="s">
        <v>59</v>
      </c>
      <c r="Q439">
        <v>6.1</v>
      </c>
    </row>
    <row r="440" spans="1:17" x14ac:dyDescent="0.25">
      <c r="A440">
        <v>199</v>
      </c>
      <c r="B440" t="s">
        <v>31</v>
      </c>
      <c r="C440">
        <v>0.56000000000000005</v>
      </c>
      <c r="D440">
        <v>0.45</v>
      </c>
      <c r="E440">
        <v>0.16</v>
      </c>
      <c r="F440">
        <v>0.92200000000000004</v>
      </c>
      <c r="G440">
        <v>0.432</v>
      </c>
      <c r="H440">
        <v>0.17799999999999999</v>
      </c>
      <c r="I440">
        <v>0.26</v>
      </c>
      <c r="J440">
        <v>15</v>
      </c>
      <c r="K440">
        <v>6</v>
      </c>
      <c r="L440" t="s">
        <v>40</v>
      </c>
      <c r="M440" t="s">
        <v>41</v>
      </c>
      <c r="N440" t="s">
        <v>42</v>
      </c>
      <c r="O440">
        <v>9</v>
      </c>
      <c r="P440" t="s">
        <v>58</v>
      </c>
      <c r="Q440">
        <v>1.9</v>
      </c>
    </row>
    <row r="441" spans="1:17" x14ac:dyDescent="0.25">
      <c r="A441">
        <v>372</v>
      </c>
      <c r="B441" t="s">
        <v>22</v>
      </c>
      <c r="C441">
        <v>0.66</v>
      </c>
      <c r="D441">
        <v>0.56499999999999995</v>
      </c>
      <c r="E441">
        <v>0.19500000000000001</v>
      </c>
      <c r="F441">
        <v>1.7605</v>
      </c>
      <c r="G441">
        <v>0.69199999999999995</v>
      </c>
      <c r="H441">
        <v>0.32650000000000001</v>
      </c>
      <c r="I441">
        <v>0.5</v>
      </c>
      <c r="J441">
        <v>16</v>
      </c>
      <c r="K441">
        <v>8</v>
      </c>
      <c r="L441" t="s">
        <v>55</v>
      </c>
      <c r="M441" t="s">
        <v>56</v>
      </c>
      <c r="N441" t="s">
        <v>57</v>
      </c>
      <c r="O441">
        <v>1</v>
      </c>
      <c r="P441" t="s">
        <v>21</v>
      </c>
      <c r="Q441">
        <v>22.1</v>
      </c>
    </row>
    <row r="442" spans="1:17" x14ac:dyDescent="0.25">
      <c r="A442">
        <v>1044</v>
      </c>
      <c r="B442" t="s">
        <v>31</v>
      </c>
      <c r="C442">
        <v>0.68</v>
      </c>
      <c r="D442">
        <v>0.53500000000000003</v>
      </c>
      <c r="E442">
        <v>0.185</v>
      </c>
      <c r="F442">
        <v>1.607</v>
      </c>
      <c r="G442">
        <v>0.72450000000000003</v>
      </c>
      <c r="H442">
        <v>0.32150000000000001</v>
      </c>
      <c r="I442">
        <v>0.498</v>
      </c>
      <c r="J442">
        <v>12</v>
      </c>
      <c r="K442">
        <v>11</v>
      </c>
      <c r="L442" t="s">
        <v>37</v>
      </c>
      <c r="M442" t="s">
        <v>38</v>
      </c>
      <c r="N442" t="s">
        <v>29</v>
      </c>
      <c r="O442">
        <v>6</v>
      </c>
      <c r="P442" t="s">
        <v>36</v>
      </c>
      <c r="Q442">
        <v>14.1</v>
      </c>
    </row>
    <row r="443" spans="1:17" x14ac:dyDescent="0.25">
      <c r="A443">
        <v>3324</v>
      </c>
      <c r="B443" t="s">
        <v>22</v>
      </c>
      <c r="C443">
        <v>0.39500000000000002</v>
      </c>
      <c r="D443">
        <v>0.3</v>
      </c>
      <c r="E443">
        <v>0.105</v>
      </c>
      <c r="F443">
        <v>0.33750000000000002</v>
      </c>
      <c r="G443">
        <v>0.14349999999999999</v>
      </c>
      <c r="H443">
        <v>7.5499999999999998E-2</v>
      </c>
      <c r="I443">
        <v>9.8000000000000004E-2</v>
      </c>
      <c r="J443">
        <v>12</v>
      </c>
      <c r="K443">
        <v>13</v>
      </c>
      <c r="L443" t="s">
        <v>27</v>
      </c>
      <c r="M443" t="s">
        <v>28</v>
      </c>
      <c r="N443" t="s">
        <v>29</v>
      </c>
      <c r="O443">
        <v>9</v>
      </c>
      <c r="P443" t="s">
        <v>58</v>
      </c>
      <c r="Q443">
        <v>1.9</v>
      </c>
    </row>
    <row r="444" spans="1:17" x14ac:dyDescent="0.25">
      <c r="A444">
        <v>3734</v>
      </c>
      <c r="B444" t="s">
        <v>31</v>
      </c>
      <c r="C444">
        <v>0.60499999999999998</v>
      </c>
      <c r="D444">
        <v>0.45500000000000002</v>
      </c>
      <c r="E444">
        <v>0.16</v>
      </c>
      <c r="F444">
        <v>1.1214999999999999</v>
      </c>
      <c r="G444">
        <v>0.53300000000000003</v>
      </c>
      <c r="H444">
        <v>0.27300000000000002</v>
      </c>
      <c r="I444">
        <v>0.27100000000000002</v>
      </c>
      <c r="J444">
        <v>10</v>
      </c>
      <c r="K444">
        <v>11</v>
      </c>
      <c r="L444" t="s">
        <v>37</v>
      </c>
      <c r="M444" t="s">
        <v>38</v>
      </c>
      <c r="N444" t="s">
        <v>29</v>
      </c>
      <c r="O444">
        <v>2</v>
      </c>
      <c r="P444" t="s">
        <v>70</v>
      </c>
      <c r="Q444">
        <v>18</v>
      </c>
    </row>
    <row r="445" spans="1:17" x14ac:dyDescent="0.25">
      <c r="A445">
        <v>1510</v>
      </c>
      <c r="B445" t="s">
        <v>22</v>
      </c>
      <c r="C445">
        <v>0.64500000000000002</v>
      </c>
      <c r="D445">
        <v>0.505</v>
      </c>
      <c r="E445">
        <v>0.16500000000000001</v>
      </c>
      <c r="F445">
        <v>1.3180000000000001</v>
      </c>
      <c r="G445">
        <v>0.55000000000000004</v>
      </c>
      <c r="H445">
        <v>0.30149999999999999</v>
      </c>
      <c r="I445">
        <v>0.33500000000000002</v>
      </c>
      <c r="J445">
        <v>11</v>
      </c>
      <c r="K445">
        <v>1</v>
      </c>
      <c r="L445" t="s">
        <v>65</v>
      </c>
      <c r="M445" t="s">
        <v>66</v>
      </c>
      <c r="N445" t="s">
        <v>29</v>
      </c>
      <c r="O445">
        <v>9</v>
      </c>
      <c r="P445" t="s">
        <v>58</v>
      </c>
      <c r="Q445">
        <v>1.9</v>
      </c>
    </row>
    <row r="446" spans="1:17" x14ac:dyDescent="0.25">
      <c r="A446">
        <v>2812</v>
      </c>
      <c r="B446" t="s">
        <v>31</v>
      </c>
      <c r="C446">
        <v>0.72499999999999998</v>
      </c>
      <c r="D446">
        <v>0.56999999999999995</v>
      </c>
      <c r="E446">
        <v>0.19</v>
      </c>
      <c r="F446">
        <v>2.3304999999999998</v>
      </c>
      <c r="G446">
        <v>1.2529999999999999</v>
      </c>
      <c r="H446">
        <v>0.54100000000000004</v>
      </c>
      <c r="I446">
        <v>0.52</v>
      </c>
      <c r="J446">
        <v>9</v>
      </c>
      <c r="K446">
        <v>12</v>
      </c>
      <c r="L446" t="s">
        <v>63</v>
      </c>
      <c r="M446" t="s">
        <v>64</v>
      </c>
      <c r="N446" t="s">
        <v>29</v>
      </c>
      <c r="O446">
        <v>1</v>
      </c>
      <c r="P446" t="s">
        <v>21</v>
      </c>
      <c r="Q446">
        <v>22.1</v>
      </c>
    </row>
    <row r="447" spans="1:17" x14ac:dyDescent="0.25">
      <c r="A447">
        <v>915</v>
      </c>
      <c r="B447" t="s">
        <v>17</v>
      </c>
      <c r="C447">
        <v>0.37</v>
      </c>
      <c r="D447">
        <v>0.28000000000000003</v>
      </c>
      <c r="E447">
        <v>9.5000000000000001E-2</v>
      </c>
      <c r="F447">
        <v>0.28649999999999998</v>
      </c>
      <c r="G447">
        <v>0.15049999999999999</v>
      </c>
      <c r="H447">
        <v>6.9000000000000006E-2</v>
      </c>
      <c r="I447">
        <v>7.9500000000000001E-2</v>
      </c>
      <c r="J447">
        <v>7</v>
      </c>
      <c r="K447">
        <v>12</v>
      </c>
      <c r="L447" t="s">
        <v>63</v>
      </c>
      <c r="M447" t="s">
        <v>64</v>
      </c>
      <c r="N447" t="s">
        <v>29</v>
      </c>
      <c r="O447">
        <v>1</v>
      </c>
      <c r="P447" t="s">
        <v>21</v>
      </c>
      <c r="Q447">
        <v>22.1</v>
      </c>
    </row>
    <row r="448" spans="1:17" x14ac:dyDescent="0.25">
      <c r="A448">
        <v>2523</v>
      </c>
      <c r="B448" t="s">
        <v>31</v>
      </c>
      <c r="C448">
        <v>0.54500000000000004</v>
      </c>
      <c r="D448">
        <v>0.45</v>
      </c>
      <c r="E448">
        <v>0.15</v>
      </c>
      <c r="F448">
        <v>0.87949999999999995</v>
      </c>
      <c r="G448">
        <v>0.38700000000000001</v>
      </c>
      <c r="H448">
        <v>0.15</v>
      </c>
      <c r="I448">
        <v>0.26250000000000001</v>
      </c>
      <c r="J448">
        <v>11</v>
      </c>
      <c r="K448">
        <v>2</v>
      </c>
      <c r="L448" t="s">
        <v>52</v>
      </c>
      <c r="M448" t="s">
        <v>53</v>
      </c>
      <c r="N448" t="s">
        <v>54</v>
      </c>
      <c r="O448">
        <v>4</v>
      </c>
      <c r="P448" t="s">
        <v>59</v>
      </c>
      <c r="Q448">
        <v>6.1</v>
      </c>
    </row>
    <row r="449" spans="1:17" x14ac:dyDescent="0.25">
      <c r="A449">
        <v>1011</v>
      </c>
      <c r="B449" t="s">
        <v>22</v>
      </c>
      <c r="C449">
        <v>0.62</v>
      </c>
      <c r="D449">
        <v>0.51</v>
      </c>
      <c r="E449">
        <v>0.18</v>
      </c>
      <c r="F449">
        <v>1.3314999999999999</v>
      </c>
      <c r="G449">
        <v>0.59399999999999997</v>
      </c>
      <c r="H449">
        <v>0.27600000000000002</v>
      </c>
      <c r="I449">
        <v>0.38800000000000001</v>
      </c>
      <c r="J449">
        <v>11</v>
      </c>
      <c r="K449">
        <v>13</v>
      </c>
      <c r="L449" t="s">
        <v>27</v>
      </c>
      <c r="M449" t="s">
        <v>28</v>
      </c>
      <c r="N449" t="s">
        <v>29</v>
      </c>
      <c r="O449">
        <v>10</v>
      </c>
      <c r="P449" t="s">
        <v>35</v>
      </c>
      <c r="Q449">
        <v>24.1</v>
      </c>
    </row>
    <row r="450" spans="1:17" x14ac:dyDescent="0.25">
      <c r="A450">
        <v>3787</v>
      </c>
      <c r="B450" t="s">
        <v>31</v>
      </c>
      <c r="C450">
        <v>0.625</v>
      </c>
      <c r="D450">
        <v>0.5</v>
      </c>
      <c r="E450">
        <v>0.185</v>
      </c>
      <c r="F450">
        <v>1.2424999999999999</v>
      </c>
      <c r="G450">
        <v>0.59950000000000003</v>
      </c>
      <c r="H450">
        <v>0.248</v>
      </c>
      <c r="I450">
        <v>0.33500000000000002</v>
      </c>
      <c r="J450">
        <v>10</v>
      </c>
      <c r="K450">
        <v>9</v>
      </c>
      <c r="L450" t="s">
        <v>67</v>
      </c>
      <c r="M450" t="s">
        <v>68</v>
      </c>
      <c r="N450" t="s">
        <v>69</v>
      </c>
      <c r="O450">
        <v>10</v>
      </c>
      <c r="P450" t="s">
        <v>35</v>
      </c>
      <c r="Q450">
        <v>24.1</v>
      </c>
    </row>
    <row r="451" spans="1:17" x14ac:dyDescent="0.25">
      <c r="A451">
        <v>2291</v>
      </c>
      <c r="B451" t="s">
        <v>17</v>
      </c>
      <c r="C451">
        <v>0.32500000000000001</v>
      </c>
      <c r="D451">
        <v>0.27</v>
      </c>
      <c r="E451">
        <v>0.1</v>
      </c>
      <c r="F451">
        <v>0.185</v>
      </c>
      <c r="G451">
        <v>0.08</v>
      </c>
      <c r="H451">
        <v>4.3499999999999997E-2</v>
      </c>
      <c r="I451">
        <v>6.5000000000000002E-2</v>
      </c>
      <c r="J451">
        <v>6</v>
      </c>
      <c r="K451">
        <v>14</v>
      </c>
      <c r="L451" t="s">
        <v>60</v>
      </c>
      <c r="M451" t="s">
        <v>61</v>
      </c>
      <c r="N451" t="s">
        <v>62</v>
      </c>
      <c r="O451">
        <v>4</v>
      </c>
      <c r="P451" t="s">
        <v>59</v>
      </c>
      <c r="Q451">
        <v>6.1</v>
      </c>
    </row>
    <row r="452" spans="1:17" x14ac:dyDescent="0.25">
      <c r="A452">
        <v>1097</v>
      </c>
      <c r="B452" t="s">
        <v>17</v>
      </c>
      <c r="C452">
        <v>0.47499999999999998</v>
      </c>
      <c r="D452">
        <v>0.35</v>
      </c>
      <c r="E452">
        <v>0.1</v>
      </c>
      <c r="F452">
        <v>0.45450000000000002</v>
      </c>
      <c r="G452">
        <v>0.2165</v>
      </c>
      <c r="H452">
        <v>0.111</v>
      </c>
      <c r="I452">
        <v>0.115</v>
      </c>
      <c r="J452">
        <v>7</v>
      </c>
      <c r="K452">
        <v>2</v>
      </c>
      <c r="L452" t="s">
        <v>52</v>
      </c>
      <c r="M452" t="s">
        <v>53</v>
      </c>
      <c r="N452" t="s">
        <v>54</v>
      </c>
      <c r="O452">
        <v>5</v>
      </c>
      <c r="P452" t="s">
        <v>34</v>
      </c>
      <c r="Q452">
        <v>12.8</v>
      </c>
    </row>
    <row r="453" spans="1:17" x14ac:dyDescent="0.25">
      <c r="A453">
        <v>2455</v>
      </c>
      <c r="B453" t="s">
        <v>17</v>
      </c>
      <c r="C453">
        <v>0.27500000000000002</v>
      </c>
      <c r="D453">
        <v>0.2</v>
      </c>
      <c r="E453">
        <v>6.5000000000000002E-2</v>
      </c>
      <c r="F453">
        <v>9.1999999999999998E-2</v>
      </c>
      <c r="G453">
        <v>3.85E-2</v>
      </c>
      <c r="H453">
        <v>2.35E-2</v>
      </c>
      <c r="I453">
        <v>2.7E-2</v>
      </c>
      <c r="J453">
        <v>5</v>
      </c>
      <c r="K453">
        <v>2</v>
      </c>
      <c r="L453" t="s">
        <v>52</v>
      </c>
      <c r="M453" t="s">
        <v>53</v>
      </c>
      <c r="N453" t="s">
        <v>54</v>
      </c>
      <c r="O453">
        <v>4</v>
      </c>
      <c r="P453" t="s">
        <v>59</v>
      </c>
      <c r="Q453">
        <v>6.1</v>
      </c>
    </row>
    <row r="454" spans="1:17" x14ac:dyDescent="0.25">
      <c r="A454">
        <v>1338</v>
      </c>
      <c r="B454" t="s">
        <v>31</v>
      </c>
      <c r="C454">
        <v>0.57999999999999996</v>
      </c>
      <c r="D454">
        <v>0.46</v>
      </c>
      <c r="E454">
        <v>0.155</v>
      </c>
      <c r="F454">
        <v>1.4395</v>
      </c>
      <c r="G454">
        <v>0.67149999999999999</v>
      </c>
      <c r="H454">
        <v>0.27300000000000002</v>
      </c>
      <c r="I454">
        <v>0.29549999999999998</v>
      </c>
      <c r="J454">
        <v>10</v>
      </c>
      <c r="K454">
        <v>11</v>
      </c>
      <c r="L454" t="s">
        <v>37</v>
      </c>
      <c r="M454" t="s">
        <v>38</v>
      </c>
      <c r="N454" t="s">
        <v>29</v>
      </c>
      <c r="O454">
        <v>10</v>
      </c>
      <c r="P454" t="s">
        <v>35</v>
      </c>
      <c r="Q454">
        <v>24.1</v>
      </c>
    </row>
    <row r="455" spans="1:17" x14ac:dyDescent="0.25">
      <c r="A455">
        <v>1650</v>
      </c>
      <c r="B455" t="s">
        <v>17</v>
      </c>
      <c r="C455">
        <v>0.59</v>
      </c>
      <c r="D455">
        <v>0.45</v>
      </c>
      <c r="E455">
        <v>0.14499999999999999</v>
      </c>
      <c r="F455">
        <v>1.022</v>
      </c>
      <c r="G455">
        <v>0.42799999999999999</v>
      </c>
      <c r="H455">
        <v>0.26800000000000002</v>
      </c>
      <c r="I455">
        <v>0.26500000000000001</v>
      </c>
      <c r="J455">
        <v>10</v>
      </c>
      <c r="K455">
        <v>8</v>
      </c>
      <c r="L455" t="s">
        <v>55</v>
      </c>
      <c r="M455" t="s">
        <v>56</v>
      </c>
      <c r="N455" t="s">
        <v>57</v>
      </c>
      <c r="O455">
        <v>10</v>
      </c>
      <c r="P455" t="s">
        <v>35</v>
      </c>
      <c r="Q455">
        <v>24.1</v>
      </c>
    </row>
    <row r="456" spans="1:17" x14ac:dyDescent="0.25">
      <c r="A456">
        <v>3494</v>
      </c>
      <c r="B456" t="s">
        <v>31</v>
      </c>
      <c r="C456">
        <v>0.55500000000000005</v>
      </c>
      <c r="D456">
        <v>0.44</v>
      </c>
      <c r="E456">
        <v>0.15</v>
      </c>
      <c r="F456">
        <v>0.83799999999999997</v>
      </c>
      <c r="G456">
        <v>0.41549999999999998</v>
      </c>
      <c r="H456">
        <v>0.14599999999999999</v>
      </c>
      <c r="I456">
        <v>0.23</v>
      </c>
      <c r="J456">
        <v>8</v>
      </c>
      <c r="K456">
        <v>1</v>
      </c>
      <c r="L456" t="s">
        <v>65</v>
      </c>
      <c r="M456" t="s">
        <v>66</v>
      </c>
      <c r="N456" t="s">
        <v>29</v>
      </c>
      <c r="O456">
        <v>2</v>
      </c>
      <c r="P456" t="s">
        <v>70</v>
      </c>
      <c r="Q456">
        <v>18</v>
      </c>
    </row>
    <row r="457" spans="1:17" x14ac:dyDescent="0.25">
      <c r="A457">
        <v>1427</v>
      </c>
      <c r="B457" t="s">
        <v>22</v>
      </c>
      <c r="C457">
        <v>0.745</v>
      </c>
      <c r="D457">
        <v>0.56999999999999995</v>
      </c>
      <c r="E457">
        <v>0.215</v>
      </c>
      <c r="F457">
        <v>2.25</v>
      </c>
      <c r="G457">
        <v>1.1565000000000001</v>
      </c>
      <c r="H457">
        <v>0.44600000000000001</v>
      </c>
      <c r="I457">
        <v>0.55800000000000005</v>
      </c>
      <c r="J457">
        <v>9</v>
      </c>
      <c r="K457">
        <v>7</v>
      </c>
      <c r="L457" t="s">
        <v>43</v>
      </c>
      <c r="M457" t="s">
        <v>44</v>
      </c>
      <c r="N457" t="s">
        <v>45</v>
      </c>
      <c r="O457">
        <v>9</v>
      </c>
      <c r="P457" t="s">
        <v>58</v>
      </c>
      <c r="Q457">
        <v>1.9</v>
      </c>
    </row>
    <row r="458" spans="1:17" x14ac:dyDescent="0.25">
      <c r="A458">
        <v>834</v>
      </c>
      <c r="B458" t="s">
        <v>17</v>
      </c>
      <c r="C458">
        <v>0.44500000000000001</v>
      </c>
      <c r="D458">
        <v>0.33500000000000002</v>
      </c>
      <c r="E458">
        <v>0.1</v>
      </c>
      <c r="F458">
        <v>0.48949999999999999</v>
      </c>
      <c r="G458">
        <v>0.27450000000000002</v>
      </c>
      <c r="H458">
        <v>8.5999999999999993E-2</v>
      </c>
      <c r="I458">
        <v>0.1105</v>
      </c>
      <c r="J458">
        <v>7</v>
      </c>
      <c r="K458">
        <v>6</v>
      </c>
      <c r="L458" t="s">
        <v>40</v>
      </c>
      <c r="M458" t="s">
        <v>41</v>
      </c>
      <c r="N458" t="s">
        <v>42</v>
      </c>
      <c r="O458">
        <v>1</v>
      </c>
      <c r="P458" t="s">
        <v>21</v>
      </c>
      <c r="Q458">
        <v>22.1</v>
      </c>
    </row>
    <row r="459" spans="1:17" x14ac:dyDescent="0.25">
      <c r="A459">
        <v>4124</v>
      </c>
      <c r="B459" t="s">
        <v>17</v>
      </c>
      <c r="C459">
        <v>0.49</v>
      </c>
      <c r="D459">
        <v>0.375</v>
      </c>
      <c r="E459">
        <v>0.115</v>
      </c>
      <c r="F459">
        <v>0.55700000000000005</v>
      </c>
      <c r="G459">
        <v>0.22750000000000001</v>
      </c>
      <c r="H459">
        <v>0.13350000000000001</v>
      </c>
      <c r="I459">
        <v>0.17649999999999999</v>
      </c>
      <c r="J459">
        <v>8</v>
      </c>
      <c r="K459">
        <v>8</v>
      </c>
      <c r="L459" t="s">
        <v>55</v>
      </c>
      <c r="M459" t="s">
        <v>56</v>
      </c>
      <c r="N459" t="s">
        <v>57</v>
      </c>
      <c r="O459">
        <v>5</v>
      </c>
      <c r="P459" t="s">
        <v>34</v>
      </c>
      <c r="Q459">
        <v>12.8</v>
      </c>
    </row>
    <row r="460" spans="1:17" x14ac:dyDescent="0.25">
      <c r="A460">
        <v>1616</v>
      </c>
      <c r="B460" t="s">
        <v>17</v>
      </c>
      <c r="C460">
        <v>0.55000000000000004</v>
      </c>
      <c r="D460">
        <v>0.42499999999999999</v>
      </c>
      <c r="E460">
        <v>0.15</v>
      </c>
      <c r="F460">
        <v>0.76649999999999996</v>
      </c>
      <c r="G460">
        <v>0.33900000000000002</v>
      </c>
      <c r="H460">
        <v>0.17599999999999999</v>
      </c>
      <c r="I460">
        <v>0.21</v>
      </c>
      <c r="J460">
        <v>8</v>
      </c>
      <c r="K460">
        <v>1</v>
      </c>
      <c r="L460" t="s">
        <v>65</v>
      </c>
      <c r="M460" t="s">
        <v>66</v>
      </c>
      <c r="N460" t="s">
        <v>29</v>
      </c>
      <c r="O460">
        <v>6</v>
      </c>
      <c r="P460" t="s">
        <v>36</v>
      </c>
      <c r="Q460">
        <v>14.1</v>
      </c>
    </row>
    <row r="461" spans="1:17" x14ac:dyDescent="0.25">
      <c r="A461">
        <v>3049</v>
      </c>
      <c r="B461" t="s">
        <v>17</v>
      </c>
      <c r="C461">
        <v>0.59</v>
      </c>
      <c r="D461">
        <v>0.47</v>
      </c>
      <c r="E461">
        <v>0.14499999999999999</v>
      </c>
      <c r="F461">
        <v>0.97399999999999998</v>
      </c>
      <c r="G461">
        <v>0.45300000000000001</v>
      </c>
      <c r="H461">
        <v>0.23599999999999999</v>
      </c>
      <c r="I461">
        <v>0.28899999999999998</v>
      </c>
      <c r="J461">
        <v>8</v>
      </c>
      <c r="K461">
        <v>7</v>
      </c>
      <c r="L461" t="s">
        <v>43</v>
      </c>
      <c r="M461" t="s">
        <v>44</v>
      </c>
      <c r="N461" t="s">
        <v>45</v>
      </c>
      <c r="O461">
        <v>2</v>
      </c>
      <c r="P461" t="s">
        <v>70</v>
      </c>
      <c r="Q461">
        <v>18</v>
      </c>
    </row>
    <row r="462" spans="1:17" x14ac:dyDescent="0.25">
      <c r="A462">
        <v>1183</v>
      </c>
      <c r="B462" t="s">
        <v>22</v>
      </c>
      <c r="C462">
        <v>0.66</v>
      </c>
      <c r="D462">
        <v>0.53</v>
      </c>
      <c r="E462">
        <v>0.185</v>
      </c>
      <c r="F462">
        <v>1.3460000000000001</v>
      </c>
      <c r="G462">
        <v>0.54600000000000004</v>
      </c>
      <c r="H462">
        <v>0.27050000000000002</v>
      </c>
      <c r="I462">
        <v>0.47599999999999998</v>
      </c>
      <c r="J462">
        <v>11</v>
      </c>
      <c r="K462">
        <v>5</v>
      </c>
      <c r="L462" t="s">
        <v>49</v>
      </c>
      <c r="M462" t="s">
        <v>50</v>
      </c>
      <c r="N462" t="s">
        <v>51</v>
      </c>
      <c r="O462">
        <v>10</v>
      </c>
      <c r="P462" t="s">
        <v>35</v>
      </c>
      <c r="Q462">
        <v>24.1</v>
      </c>
    </row>
    <row r="463" spans="1:17" x14ac:dyDescent="0.25">
      <c r="A463">
        <v>3816</v>
      </c>
      <c r="B463" t="s">
        <v>17</v>
      </c>
      <c r="C463">
        <v>0.46</v>
      </c>
      <c r="D463">
        <v>0.34</v>
      </c>
      <c r="E463">
        <v>0.1</v>
      </c>
      <c r="F463">
        <v>0.38600000000000001</v>
      </c>
      <c r="G463">
        <v>0.18049999999999999</v>
      </c>
      <c r="H463">
        <v>8.7499999999999994E-2</v>
      </c>
      <c r="I463">
        <v>9.6500000000000002E-2</v>
      </c>
      <c r="J463">
        <v>8</v>
      </c>
      <c r="K463">
        <v>1</v>
      </c>
      <c r="L463" t="s">
        <v>65</v>
      </c>
      <c r="M463" t="s">
        <v>66</v>
      </c>
      <c r="N463" t="s">
        <v>29</v>
      </c>
      <c r="O463">
        <v>1</v>
      </c>
      <c r="P463" t="s">
        <v>21</v>
      </c>
      <c r="Q463">
        <v>22.1</v>
      </c>
    </row>
    <row r="464" spans="1:17" x14ac:dyDescent="0.25">
      <c r="A464">
        <v>2497</v>
      </c>
      <c r="B464" t="s">
        <v>22</v>
      </c>
      <c r="C464">
        <v>0.52</v>
      </c>
      <c r="D464">
        <v>0.4</v>
      </c>
      <c r="E464">
        <v>0.13</v>
      </c>
      <c r="F464">
        <v>0.62450000000000006</v>
      </c>
      <c r="G464">
        <v>0.215</v>
      </c>
      <c r="H464">
        <v>0.20649999999999999</v>
      </c>
      <c r="I464">
        <v>0.17</v>
      </c>
      <c r="J464">
        <v>15</v>
      </c>
      <c r="K464">
        <v>2</v>
      </c>
      <c r="L464" t="s">
        <v>52</v>
      </c>
      <c r="M464" t="s">
        <v>53</v>
      </c>
      <c r="N464" t="s">
        <v>54</v>
      </c>
      <c r="O464">
        <v>9</v>
      </c>
      <c r="P464" t="s">
        <v>58</v>
      </c>
      <c r="Q464">
        <v>1.9</v>
      </c>
    </row>
    <row r="465" spans="1:17" x14ac:dyDescent="0.25">
      <c r="A465">
        <v>1081</v>
      </c>
      <c r="B465" t="s">
        <v>31</v>
      </c>
      <c r="C465">
        <v>0.43</v>
      </c>
      <c r="D465">
        <v>0.33500000000000002</v>
      </c>
      <c r="E465">
        <v>0.12</v>
      </c>
      <c r="F465">
        <v>0.39700000000000002</v>
      </c>
      <c r="G465">
        <v>0.19850000000000001</v>
      </c>
      <c r="H465">
        <v>8.6499999999999994E-2</v>
      </c>
      <c r="I465">
        <v>0.10349999999999999</v>
      </c>
      <c r="J465">
        <v>7</v>
      </c>
      <c r="K465">
        <v>1</v>
      </c>
      <c r="L465" t="s">
        <v>65</v>
      </c>
      <c r="M465" t="s">
        <v>66</v>
      </c>
      <c r="N465" t="s">
        <v>29</v>
      </c>
      <c r="O465">
        <v>6</v>
      </c>
      <c r="P465" t="s">
        <v>36</v>
      </c>
      <c r="Q465">
        <v>14.1</v>
      </c>
    </row>
    <row r="466" spans="1:17" x14ac:dyDescent="0.25">
      <c r="A466">
        <v>3554</v>
      </c>
      <c r="B466" t="s">
        <v>17</v>
      </c>
      <c r="C466">
        <v>0.53</v>
      </c>
      <c r="D466">
        <v>0.40500000000000003</v>
      </c>
      <c r="E466">
        <v>0.13</v>
      </c>
      <c r="F466">
        <v>0.66149999999999998</v>
      </c>
      <c r="G466">
        <v>0.29449999999999998</v>
      </c>
      <c r="H466">
        <v>0.13950000000000001</v>
      </c>
      <c r="I466">
        <v>0.19</v>
      </c>
      <c r="J466">
        <v>9</v>
      </c>
      <c r="K466">
        <v>2</v>
      </c>
      <c r="L466" t="s">
        <v>52</v>
      </c>
      <c r="M466" t="s">
        <v>53</v>
      </c>
      <c r="N466" t="s">
        <v>54</v>
      </c>
      <c r="O466">
        <v>4</v>
      </c>
      <c r="P466" t="s">
        <v>59</v>
      </c>
      <c r="Q466">
        <v>6.1</v>
      </c>
    </row>
    <row r="467" spans="1:17" x14ac:dyDescent="0.25">
      <c r="A467">
        <v>2655</v>
      </c>
      <c r="B467" t="s">
        <v>22</v>
      </c>
      <c r="C467">
        <v>0.54500000000000004</v>
      </c>
      <c r="D467">
        <v>0.43</v>
      </c>
      <c r="E467">
        <v>0.14000000000000001</v>
      </c>
      <c r="F467">
        <v>0.83199999999999996</v>
      </c>
      <c r="G467">
        <v>0.4355</v>
      </c>
      <c r="H467">
        <v>0.17</v>
      </c>
      <c r="I467">
        <v>0.20100000000000001</v>
      </c>
      <c r="J467">
        <v>9</v>
      </c>
      <c r="K467">
        <v>3</v>
      </c>
      <c r="L467" t="s">
        <v>46</v>
      </c>
      <c r="M467" t="s">
        <v>47</v>
      </c>
      <c r="N467" t="s">
        <v>48</v>
      </c>
      <c r="O467">
        <v>3</v>
      </c>
      <c r="P467" t="s">
        <v>39</v>
      </c>
      <c r="Q467">
        <v>3.6</v>
      </c>
    </row>
    <row r="468" spans="1:17" x14ac:dyDescent="0.25">
      <c r="A468">
        <v>269</v>
      </c>
      <c r="B468" t="s">
        <v>31</v>
      </c>
      <c r="C468">
        <v>0.47</v>
      </c>
      <c r="D468">
        <v>0.39</v>
      </c>
      <c r="E468">
        <v>0.15</v>
      </c>
      <c r="F468">
        <v>0.63549999999999995</v>
      </c>
      <c r="G468">
        <v>0.2185</v>
      </c>
      <c r="H468">
        <v>8.8499999999999995E-2</v>
      </c>
      <c r="I468">
        <v>0.255</v>
      </c>
      <c r="J468">
        <v>9</v>
      </c>
      <c r="K468">
        <v>11</v>
      </c>
      <c r="L468" t="s">
        <v>37</v>
      </c>
      <c r="M468" t="s">
        <v>38</v>
      </c>
      <c r="N468" t="s">
        <v>29</v>
      </c>
      <c r="O468">
        <v>5</v>
      </c>
      <c r="P468" t="s">
        <v>34</v>
      </c>
      <c r="Q468">
        <v>12.8</v>
      </c>
    </row>
    <row r="469" spans="1:17" x14ac:dyDescent="0.25">
      <c r="A469">
        <v>1371</v>
      </c>
      <c r="B469" t="s">
        <v>31</v>
      </c>
      <c r="C469">
        <v>0.61499999999999999</v>
      </c>
      <c r="D469">
        <v>0.47</v>
      </c>
      <c r="E469">
        <v>0.16500000000000001</v>
      </c>
      <c r="F469">
        <v>1.1279999999999999</v>
      </c>
      <c r="G469">
        <v>0.44650000000000001</v>
      </c>
      <c r="H469">
        <v>0.2195</v>
      </c>
      <c r="I469">
        <v>0.34</v>
      </c>
      <c r="J469">
        <v>10</v>
      </c>
      <c r="K469">
        <v>15</v>
      </c>
      <c r="L469" t="s">
        <v>32</v>
      </c>
      <c r="M469" t="s">
        <v>33</v>
      </c>
      <c r="N469" t="s">
        <v>29</v>
      </c>
      <c r="O469">
        <v>10</v>
      </c>
      <c r="P469" t="s">
        <v>35</v>
      </c>
      <c r="Q469">
        <v>24.1</v>
      </c>
    </row>
    <row r="470" spans="1:17" x14ac:dyDescent="0.25">
      <c r="A470">
        <v>2606</v>
      </c>
      <c r="B470" t="s">
        <v>22</v>
      </c>
      <c r="C470">
        <v>0.62</v>
      </c>
      <c r="D470">
        <v>0.47499999999999998</v>
      </c>
      <c r="E470">
        <v>0.16</v>
      </c>
      <c r="F470">
        <v>1.3245</v>
      </c>
      <c r="G470">
        <v>0.6865</v>
      </c>
      <c r="H470">
        <v>0.23300000000000001</v>
      </c>
      <c r="I470">
        <v>0.32750000000000001</v>
      </c>
      <c r="J470">
        <v>9</v>
      </c>
      <c r="K470">
        <v>12</v>
      </c>
      <c r="L470" t="s">
        <v>63</v>
      </c>
      <c r="M470" t="s">
        <v>64</v>
      </c>
      <c r="N470" t="s">
        <v>29</v>
      </c>
      <c r="O470">
        <v>5</v>
      </c>
      <c r="P470" t="s">
        <v>34</v>
      </c>
      <c r="Q470">
        <v>12.8</v>
      </c>
    </row>
    <row r="471" spans="1:17" x14ac:dyDescent="0.25">
      <c r="A471">
        <v>3337</v>
      </c>
      <c r="B471" t="s">
        <v>22</v>
      </c>
      <c r="C471">
        <v>0.45</v>
      </c>
      <c r="D471">
        <v>0.35</v>
      </c>
      <c r="E471">
        <v>0.125</v>
      </c>
      <c r="F471">
        <v>0.44350000000000001</v>
      </c>
      <c r="G471">
        <v>0.185</v>
      </c>
      <c r="H471">
        <v>0.09</v>
      </c>
      <c r="I471">
        <v>0.14499999999999999</v>
      </c>
      <c r="J471">
        <v>11</v>
      </c>
      <c r="K471">
        <v>7</v>
      </c>
      <c r="L471" t="s">
        <v>43</v>
      </c>
      <c r="M471" t="s">
        <v>44</v>
      </c>
      <c r="N471" t="s">
        <v>45</v>
      </c>
      <c r="O471">
        <v>3</v>
      </c>
      <c r="P471" t="s">
        <v>39</v>
      </c>
      <c r="Q471">
        <v>3.6</v>
      </c>
    </row>
    <row r="472" spans="1:17" x14ac:dyDescent="0.25">
      <c r="A472">
        <v>2875</v>
      </c>
      <c r="B472" t="s">
        <v>17</v>
      </c>
      <c r="C472">
        <v>0.42499999999999999</v>
      </c>
      <c r="D472">
        <v>0.34</v>
      </c>
      <c r="E472">
        <v>0.1</v>
      </c>
      <c r="F472">
        <v>0.371</v>
      </c>
      <c r="G472">
        <v>0.15</v>
      </c>
      <c r="H472">
        <v>8.6499999999999994E-2</v>
      </c>
      <c r="I472">
        <v>0.115</v>
      </c>
      <c r="J472">
        <v>8</v>
      </c>
      <c r="K472">
        <v>7</v>
      </c>
      <c r="L472" t="s">
        <v>43</v>
      </c>
      <c r="M472" t="s">
        <v>44</v>
      </c>
      <c r="N472" t="s">
        <v>45</v>
      </c>
      <c r="O472">
        <v>4</v>
      </c>
      <c r="P472" t="s">
        <v>59</v>
      </c>
      <c r="Q472">
        <v>6.1</v>
      </c>
    </row>
    <row r="473" spans="1:17" x14ac:dyDescent="0.25">
      <c r="A473">
        <v>936</v>
      </c>
      <c r="B473" t="s">
        <v>17</v>
      </c>
      <c r="C473">
        <v>0.45</v>
      </c>
      <c r="D473">
        <v>0.34499999999999997</v>
      </c>
      <c r="E473">
        <v>0.11</v>
      </c>
      <c r="F473">
        <v>0.47</v>
      </c>
      <c r="G473">
        <v>0.23549999999999999</v>
      </c>
      <c r="H473">
        <v>8.5500000000000007E-2</v>
      </c>
      <c r="I473">
        <v>0.1135</v>
      </c>
      <c r="J473">
        <v>7</v>
      </c>
      <c r="K473">
        <v>5</v>
      </c>
      <c r="L473" t="s">
        <v>49</v>
      </c>
      <c r="M473" t="s">
        <v>50</v>
      </c>
      <c r="N473" t="s">
        <v>51</v>
      </c>
      <c r="O473">
        <v>2</v>
      </c>
      <c r="P473" t="s">
        <v>70</v>
      </c>
      <c r="Q473">
        <v>18</v>
      </c>
    </row>
    <row r="474" spans="1:17" x14ac:dyDescent="0.25">
      <c r="A474">
        <v>1837</v>
      </c>
      <c r="B474" t="s">
        <v>17</v>
      </c>
      <c r="C474">
        <v>0.41499999999999998</v>
      </c>
      <c r="D474">
        <v>0.31</v>
      </c>
      <c r="E474">
        <v>0.09</v>
      </c>
      <c r="F474">
        <v>0.28149999999999997</v>
      </c>
      <c r="G474">
        <v>0.1245</v>
      </c>
      <c r="H474">
        <v>6.1499999999999999E-2</v>
      </c>
      <c r="I474">
        <v>8.5000000000000006E-2</v>
      </c>
      <c r="J474">
        <v>6</v>
      </c>
      <c r="K474">
        <v>9</v>
      </c>
      <c r="L474" t="s">
        <v>67</v>
      </c>
      <c r="M474" t="s">
        <v>68</v>
      </c>
      <c r="N474" t="s">
        <v>69</v>
      </c>
      <c r="O474">
        <v>1</v>
      </c>
      <c r="P474" t="s">
        <v>21</v>
      </c>
      <c r="Q474">
        <v>22.1</v>
      </c>
    </row>
    <row r="475" spans="1:17" x14ac:dyDescent="0.25">
      <c r="A475">
        <v>1462</v>
      </c>
      <c r="B475" t="s">
        <v>31</v>
      </c>
      <c r="C475">
        <v>0.48499999999999999</v>
      </c>
      <c r="D475">
        <v>0.37</v>
      </c>
      <c r="E475">
        <v>0.13</v>
      </c>
      <c r="F475">
        <v>0.52600000000000002</v>
      </c>
      <c r="G475">
        <v>0.2485</v>
      </c>
      <c r="H475">
        <v>0.105</v>
      </c>
      <c r="I475">
        <v>0.1555</v>
      </c>
      <c r="J475">
        <v>6</v>
      </c>
      <c r="K475">
        <v>14</v>
      </c>
      <c r="L475" t="s">
        <v>60</v>
      </c>
      <c r="M475" t="s">
        <v>61</v>
      </c>
      <c r="N475" t="s">
        <v>62</v>
      </c>
      <c r="O475">
        <v>3</v>
      </c>
      <c r="P475" t="s">
        <v>39</v>
      </c>
      <c r="Q475">
        <v>3.6</v>
      </c>
    </row>
    <row r="476" spans="1:17" x14ac:dyDescent="0.25">
      <c r="A476">
        <v>1376</v>
      </c>
      <c r="B476" t="s">
        <v>22</v>
      </c>
      <c r="C476">
        <v>0.61499999999999999</v>
      </c>
      <c r="D476">
        <v>0.47499999999999998</v>
      </c>
      <c r="E476">
        <v>0.155</v>
      </c>
      <c r="F476">
        <v>1.115</v>
      </c>
      <c r="G476">
        <v>0.48399999999999999</v>
      </c>
      <c r="H476">
        <v>0.21149999999999999</v>
      </c>
      <c r="I476">
        <v>0.35499999999999998</v>
      </c>
      <c r="J476">
        <v>10</v>
      </c>
      <c r="K476">
        <v>13</v>
      </c>
      <c r="L476" t="s">
        <v>27</v>
      </c>
      <c r="M476" t="s">
        <v>28</v>
      </c>
      <c r="N476" t="s">
        <v>29</v>
      </c>
      <c r="O476">
        <v>9</v>
      </c>
      <c r="P476" t="s">
        <v>58</v>
      </c>
      <c r="Q476">
        <v>1.9</v>
      </c>
    </row>
    <row r="477" spans="1:17" x14ac:dyDescent="0.25">
      <c r="A477">
        <v>1152</v>
      </c>
      <c r="B477" t="s">
        <v>31</v>
      </c>
      <c r="C477">
        <v>0.58499999999999996</v>
      </c>
      <c r="D477">
        <v>0.46500000000000002</v>
      </c>
      <c r="E477">
        <v>0.16</v>
      </c>
      <c r="F477">
        <v>0.95550000000000002</v>
      </c>
      <c r="G477">
        <v>0.45950000000000002</v>
      </c>
      <c r="H477">
        <v>0.23599999999999999</v>
      </c>
      <c r="I477">
        <v>0.26500000000000001</v>
      </c>
      <c r="J477">
        <v>7</v>
      </c>
      <c r="K477">
        <v>5</v>
      </c>
      <c r="L477" t="s">
        <v>49</v>
      </c>
      <c r="M477" t="s">
        <v>50</v>
      </c>
      <c r="N477" t="s">
        <v>51</v>
      </c>
      <c r="O477">
        <v>8</v>
      </c>
      <c r="P477" t="s">
        <v>30</v>
      </c>
      <c r="Q477">
        <v>12.3</v>
      </c>
    </row>
    <row r="478" spans="1:17" x14ac:dyDescent="0.25">
      <c r="A478">
        <v>441</v>
      </c>
      <c r="B478" t="s">
        <v>17</v>
      </c>
      <c r="C478">
        <v>0.36</v>
      </c>
      <c r="D478">
        <v>0.27500000000000002</v>
      </c>
      <c r="E478">
        <v>0.11</v>
      </c>
      <c r="F478">
        <v>0.23350000000000001</v>
      </c>
      <c r="G478">
        <v>9.5000000000000001E-2</v>
      </c>
      <c r="H478">
        <v>5.2499999999999998E-2</v>
      </c>
      <c r="I478">
        <v>8.5000000000000006E-2</v>
      </c>
      <c r="J478">
        <v>10</v>
      </c>
      <c r="K478">
        <v>8</v>
      </c>
      <c r="L478" t="s">
        <v>55</v>
      </c>
      <c r="M478" t="s">
        <v>56</v>
      </c>
      <c r="N478" t="s">
        <v>57</v>
      </c>
      <c r="O478">
        <v>3</v>
      </c>
      <c r="P478" t="s">
        <v>39</v>
      </c>
      <c r="Q478">
        <v>3.6</v>
      </c>
    </row>
    <row r="479" spans="1:17" x14ac:dyDescent="0.25">
      <c r="A479">
        <v>2011</v>
      </c>
      <c r="B479" t="s">
        <v>17</v>
      </c>
      <c r="C479">
        <v>0.435</v>
      </c>
      <c r="D479">
        <v>0.32500000000000001</v>
      </c>
      <c r="E479">
        <v>0.12</v>
      </c>
      <c r="F479">
        <v>0.34599999999999997</v>
      </c>
      <c r="G479">
        <v>0.159</v>
      </c>
      <c r="H479">
        <v>8.4000000000000005E-2</v>
      </c>
      <c r="I479">
        <v>9.5000000000000001E-2</v>
      </c>
      <c r="J479">
        <v>7</v>
      </c>
      <c r="K479">
        <v>5</v>
      </c>
      <c r="L479" t="s">
        <v>49</v>
      </c>
      <c r="M479" t="s">
        <v>50</v>
      </c>
      <c r="N479" t="s">
        <v>51</v>
      </c>
      <c r="O479">
        <v>8</v>
      </c>
      <c r="P479" t="s">
        <v>30</v>
      </c>
      <c r="Q479">
        <v>12.3</v>
      </c>
    </row>
    <row r="480" spans="1:17" x14ac:dyDescent="0.25">
      <c r="A480">
        <v>1941</v>
      </c>
      <c r="B480" t="s">
        <v>22</v>
      </c>
      <c r="C480">
        <v>0.625</v>
      </c>
      <c r="D480">
        <v>0.52</v>
      </c>
      <c r="E480">
        <v>0.18</v>
      </c>
      <c r="F480">
        <v>1.3540000000000001</v>
      </c>
      <c r="G480">
        <v>0.48449999999999999</v>
      </c>
      <c r="H480">
        <v>0.35099999999999998</v>
      </c>
      <c r="I480">
        <v>0.375</v>
      </c>
      <c r="J480">
        <v>11</v>
      </c>
      <c r="K480">
        <v>11</v>
      </c>
      <c r="L480" t="s">
        <v>37</v>
      </c>
      <c r="M480" t="s">
        <v>38</v>
      </c>
      <c r="N480" t="s">
        <v>29</v>
      </c>
      <c r="O480">
        <v>7</v>
      </c>
      <c r="P480" t="s">
        <v>26</v>
      </c>
      <c r="Q480">
        <v>2.5</v>
      </c>
    </row>
    <row r="481" spans="1:17" x14ac:dyDescent="0.25">
      <c r="A481">
        <v>538</v>
      </c>
      <c r="B481" t="s">
        <v>31</v>
      </c>
      <c r="C481">
        <v>0.28999999999999998</v>
      </c>
      <c r="D481">
        <v>0.23</v>
      </c>
      <c r="E481">
        <v>7.4999999999999997E-2</v>
      </c>
      <c r="F481">
        <v>0.11650000000000001</v>
      </c>
      <c r="G481">
        <v>4.2999999999999997E-2</v>
      </c>
      <c r="H481">
        <v>2.5499999999999998E-2</v>
      </c>
      <c r="I481">
        <v>0.04</v>
      </c>
      <c r="J481">
        <v>7</v>
      </c>
      <c r="K481">
        <v>15</v>
      </c>
      <c r="L481" t="s">
        <v>32</v>
      </c>
      <c r="M481" t="s">
        <v>33</v>
      </c>
      <c r="N481" t="s">
        <v>29</v>
      </c>
      <c r="O481">
        <v>8</v>
      </c>
      <c r="P481" t="s">
        <v>30</v>
      </c>
      <c r="Q481">
        <v>12.3</v>
      </c>
    </row>
    <row r="482" spans="1:17" x14ac:dyDescent="0.25">
      <c r="A482">
        <v>2552</v>
      </c>
      <c r="B482" t="s">
        <v>17</v>
      </c>
      <c r="C482">
        <v>0.29499999999999998</v>
      </c>
      <c r="D482">
        <v>0.22</v>
      </c>
      <c r="E482">
        <v>7.0000000000000007E-2</v>
      </c>
      <c r="F482">
        <v>0.126</v>
      </c>
      <c r="G482">
        <v>5.1499999999999997E-2</v>
      </c>
      <c r="H482">
        <v>2.75E-2</v>
      </c>
      <c r="I482">
        <v>3.5000000000000003E-2</v>
      </c>
      <c r="J482">
        <v>6</v>
      </c>
      <c r="K482">
        <v>11</v>
      </c>
      <c r="L482" t="s">
        <v>37</v>
      </c>
      <c r="M482" t="s">
        <v>38</v>
      </c>
      <c r="N482" t="s">
        <v>29</v>
      </c>
      <c r="O482">
        <v>7</v>
      </c>
      <c r="P482" t="s">
        <v>26</v>
      </c>
      <c r="Q482">
        <v>2.5</v>
      </c>
    </row>
    <row r="483" spans="1:17" x14ac:dyDescent="0.25">
      <c r="A483">
        <v>1068</v>
      </c>
      <c r="B483" t="s">
        <v>17</v>
      </c>
      <c r="C483">
        <v>0.34</v>
      </c>
      <c r="D483">
        <v>0.26500000000000001</v>
      </c>
      <c r="E483">
        <v>0.08</v>
      </c>
      <c r="F483">
        <v>0.20150000000000001</v>
      </c>
      <c r="G483">
        <v>0.09</v>
      </c>
      <c r="H483">
        <v>4.7500000000000001E-2</v>
      </c>
      <c r="I483">
        <v>5.5E-2</v>
      </c>
      <c r="J483">
        <v>5</v>
      </c>
      <c r="K483">
        <v>14</v>
      </c>
      <c r="L483" t="s">
        <v>60</v>
      </c>
      <c r="M483" t="s">
        <v>61</v>
      </c>
      <c r="N483" t="s">
        <v>62</v>
      </c>
      <c r="O483">
        <v>9</v>
      </c>
      <c r="P483" t="s">
        <v>58</v>
      </c>
      <c r="Q483">
        <v>1.9</v>
      </c>
    </row>
    <row r="484" spans="1:17" x14ac:dyDescent="0.25">
      <c r="A484">
        <v>2387</v>
      </c>
      <c r="B484" t="s">
        <v>22</v>
      </c>
      <c r="C484">
        <v>0.48499999999999999</v>
      </c>
      <c r="D484">
        <v>0.36499999999999999</v>
      </c>
      <c r="E484">
        <v>0.14000000000000001</v>
      </c>
      <c r="F484">
        <v>0.61950000000000005</v>
      </c>
      <c r="G484">
        <v>0.25950000000000001</v>
      </c>
      <c r="H484">
        <v>0.14449999999999999</v>
      </c>
      <c r="I484">
        <v>0.17699999999999999</v>
      </c>
      <c r="J484">
        <v>14</v>
      </c>
      <c r="K484">
        <v>12</v>
      </c>
      <c r="L484" t="s">
        <v>63</v>
      </c>
      <c r="M484" t="s">
        <v>64</v>
      </c>
      <c r="N484" t="s">
        <v>29</v>
      </c>
      <c r="O484">
        <v>3</v>
      </c>
      <c r="P484" t="s">
        <v>39</v>
      </c>
      <c r="Q484">
        <v>3.6</v>
      </c>
    </row>
    <row r="485" spans="1:17" x14ac:dyDescent="0.25">
      <c r="A485">
        <v>1153</v>
      </c>
      <c r="B485" t="s">
        <v>31</v>
      </c>
      <c r="C485">
        <v>0.59</v>
      </c>
      <c r="D485">
        <v>0.47</v>
      </c>
      <c r="E485">
        <v>0.15</v>
      </c>
      <c r="F485">
        <v>0.99550000000000005</v>
      </c>
      <c r="G485">
        <v>0.48099999999999998</v>
      </c>
      <c r="H485">
        <v>0.23200000000000001</v>
      </c>
      <c r="I485">
        <v>0.24</v>
      </c>
      <c r="J485">
        <v>8</v>
      </c>
      <c r="K485">
        <v>14</v>
      </c>
      <c r="L485" t="s">
        <v>60</v>
      </c>
      <c r="M485" t="s">
        <v>61</v>
      </c>
      <c r="N485" t="s">
        <v>62</v>
      </c>
      <c r="O485">
        <v>10</v>
      </c>
      <c r="P485" t="s">
        <v>35</v>
      </c>
      <c r="Q485">
        <v>24.1</v>
      </c>
    </row>
    <row r="486" spans="1:17" x14ac:dyDescent="0.25">
      <c r="A486">
        <v>15</v>
      </c>
      <c r="B486" t="s">
        <v>22</v>
      </c>
      <c r="C486">
        <v>0.47</v>
      </c>
      <c r="D486">
        <v>0.35499999999999998</v>
      </c>
      <c r="E486">
        <v>0.1</v>
      </c>
      <c r="F486">
        <v>0.47549999999999998</v>
      </c>
      <c r="G486">
        <v>0.16750000000000001</v>
      </c>
      <c r="H486">
        <v>8.0500000000000002E-2</v>
      </c>
      <c r="I486">
        <v>0.185</v>
      </c>
      <c r="J486">
        <v>10</v>
      </c>
      <c r="K486">
        <v>8</v>
      </c>
      <c r="L486" t="s">
        <v>55</v>
      </c>
      <c r="M486" t="s">
        <v>56</v>
      </c>
      <c r="N486" t="s">
        <v>57</v>
      </c>
      <c r="O486">
        <v>8</v>
      </c>
      <c r="P486" t="s">
        <v>30</v>
      </c>
      <c r="Q486">
        <v>12.3</v>
      </c>
    </row>
    <row r="487" spans="1:17" x14ac:dyDescent="0.25">
      <c r="A487">
        <v>4014</v>
      </c>
      <c r="B487" t="s">
        <v>31</v>
      </c>
      <c r="C487">
        <v>0.625</v>
      </c>
      <c r="D487">
        <v>0.505</v>
      </c>
      <c r="E487">
        <v>0.17499999999999999</v>
      </c>
      <c r="F487">
        <v>1.131</v>
      </c>
      <c r="G487">
        <v>0.54249999999999998</v>
      </c>
      <c r="H487">
        <v>0.22650000000000001</v>
      </c>
      <c r="I487">
        <v>0.32300000000000001</v>
      </c>
      <c r="J487">
        <v>8</v>
      </c>
      <c r="K487">
        <v>13</v>
      </c>
      <c r="L487" t="s">
        <v>27</v>
      </c>
      <c r="M487" t="s">
        <v>28</v>
      </c>
      <c r="N487" t="s">
        <v>29</v>
      </c>
      <c r="O487">
        <v>6</v>
      </c>
      <c r="P487" t="s">
        <v>36</v>
      </c>
      <c r="Q487">
        <v>14.1</v>
      </c>
    </row>
    <row r="488" spans="1:17" x14ac:dyDescent="0.25">
      <c r="A488">
        <v>2785</v>
      </c>
      <c r="B488" t="s">
        <v>31</v>
      </c>
      <c r="C488">
        <v>0.6</v>
      </c>
      <c r="D488">
        <v>0.45</v>
      </c>
      <c r="E488">
        <v>0.14499999999999999</v>
      </c>
      <c r="F488">
        <v>0.877</v>
      </c>
      <c r="G488">
        <v>0.4325</v>
      </c>
      <c r="H488">
        <v>0.155</v>
      </c>
      <c r="I488">
        <v>0.24</v>
      </c>
      <c r="J488">
        <v>9</v>
      </c>
      <c r="K488">
        <v>12</v>
      </c>
      <c r="L488" t="s">
        <v>63</v>
      </c>
      <c r="M488" t="s">
        <v>64</v>
      </c>
      <c r="N488" t="s">
        <v>29</v>
      </c>
      <c r="O488">
        <v>4</v>
      </c>
      <c r="P488" t="s">
        <v>59</v>
      </c>
      <c r="Q488">
        <v>6.1</v>
      </c>
    </row>
    <row r="489" spans="1:17" x14ac:dyDescent="0.25">
      <c r="A489">
        <v>715</v>
      </c>
      <c r="B489" t="s">
        <v>31</v>
      </c>
      <c r="C489">
        <v>0.35</v>
      </c>
      <c r="D489">
        <v>0.255</v>
      </c>
      <c r="E489">
        <v>0.08</v>
      </c>
      <c r="F489">
        <v>0.1915</v>
      </c>
      <c r="G489">
        <v>0.08</v>
      </c>
      <c r="H489">
        <v>3.85E-2</v>
      </c>
      <c r="I489">
        <v>6.3E-2</v>
      </c>
      <c r="J489">
        <v>9</v>
      </c>
      <c r="K489">
        <v>9</v>
      </c>
      <c r="L489" t="s">
        <v>67</v>
      </c>
      <c r="M489" t="s">
        <v>68</v>
      </c>
      <c r="N489" t="s">
        <v>69</v>
      </c>
      <c r="O489">
        <v>10</v>
      </c>
      <c r="P489" t="s">
        <v>35</v>
      </c>
      <c r="Q489">
        <v>24.1</v>
      </c>
    </row>
    <row r="490" spans="1:17" x14ac:dyDescent="0.25">
      <c r="A490">
        <v>1746</v>
      </c>
      <c r="B490" t="s">
        <v>22</v>
      </c>
      <c r="C490">
        <v>0.69</v>
      </c>
      <c r="D490">
        <v>0.55000000000000004</v>
      </c>
      <c r="E490">
        <v>0.2</v>
      </c>
      <c r="F490">
        <v>1.569</v>
      </c>
      <c r="G490">
        <v>0.68700000000000006</v>
      </c>
      <c r="H490">
        <v>0.36749999999999999</v>
      </c>
      <c r="I490">
        <v>0.46</v>
      </c>
      <c r="J490">
        <v>12</v>
      </c>
      <c r="K490">
        <v>3</v>
      </c>
      <c r="L490" t="s">
        <v>46</v>
      </c>
      <c r="M490" t="s">
        <v>47</v>
      </c>
      <c r="N490" t="s">
        <v>48</v>
      </c>
      <c r="O490">
        <v>5</v>
      </c>
      <c r="P490" t="s">
        <v>34</v>
      </c>
      <c r="Q490">
        <v>12.8</v>
      </c>
    </row>
    <row r="491" spans="1:17" x14ac:dyDescent="0.25">
      <c r="A491">
        <v>724</v>
      </c>
      <c r="B491" t="s">
        <v>31</v>
      </c>
      <c r="C491">
        <v>0.52500000000000002</v>
      </c>
      <c r="D491">
        <v>0.41</v>
      </c>
      <c r="E491">
        <v>0.13</v>
      </c>
      <c r="F491">
        <v>0.99</v>
      </c>
      <c r="G491">
        <v>0.38650000000000001</v>
      </c>
      <c r="H491">
        <v>0.24299999999999999</v>
      </c>
      <c r="I491">
        <v>0.29499999999999998</v>
      </c>
      <c r="J491">
        <v>15</v>
      </c>
      <c r="K491">
        <v>5</v>
      </c>
      <c r="L491" t="s">
        <v>49</v>
      </c>
      <c r="M491" t="s">
        <v>50</v>
      </c>
      <c r="N491" t="s">
        <v>51</v>
      </c>
      <c r="O491">
        <v>9</v>
      </c>
      <c r="P491" t="s">
        <v>58</v>
      </c>
      <c r="Q491">
        <v>1.9</v>
      </c>
    </row>
    <row r="492" spans="1:17" x14ac:dyDescent="0.25">
      <c r="A492">
        <v>2937</v>
      </c>
      <c r="B492" t="s">
        <v>31</v>
      </c>
      <c r="C492">
        <v>0.625</v>
      </c>
      <c r="D492">
        <v>0.495</v>
      </c>
      <c r="E492">
        <v>0.17499999999999999</v>
      </c>
      <c r="F492">
        <v>1.2075</v>
      </c>
      <c r="G492">
        <v>0.53100000000000003</v>
      </c>
      <c r="H492">
        <v>0.28100000000000003</v>
      </c>
      <c r="I492">
        <v>0.35249999999999998</v>
      </c>
      <c r="J492">
        <v>11</v>
      </c>
      <c r="K492">
        <v>7</v>
      </c>
      <c r="L492" t="s">
        <v>43</v>
      </c>
      <c r="M492" t="s">
        <v>44</v>
      </c>
      <c r="N492" t="s">
        <v>45</v>
      </c>
      <c r="O492">
        <v>7</v>
      </c>
      <c r="P492" t="s">
        <v>26</v>
      </c>
      <c r="Q492">
        <v>2.5</v>
      </c>
    </row>
    <row r="493" spans="1:17" x14ac:dyDescent="0.25">
      <c r="A493">
        <v>2419</v>
      </c>
      <c r="B493" t="s">
        <v>22</v>
      </c>
      <c r="C493">
        <v>0.46500000000000002</v>
      </c>
      <c r="D493">
        <v>0.35</v>
      </c>
      <c r="E493">
        <v>0.13</v>
      </c>
      <c r="F493">
        <v>0.49399999999999999</v>
      </c>
      <c r="G493">
        <v>0.19450000000000001</v>
      </c>
      <c r="H493">
        <v>0.10299999999999999</v>
      </c>
      <c r="I493">
        <v>0.155</v>
      </c>
      <c r="J493">
        <v>18</v>
      </c>
      <c r="K493">
        <v>7</v>
      </c>
      <c r="L493" t="s">
        <v>43</v>
      </c>
      <c r="M493" t="s">
        <v>44</v>
      </c>
      <c r="N493" t="s">
        <v>45</v>
      </c>
      <c r="O493">
        <v>3</v>
      </c>
      <c r="P493" t="s">
        <v>39</v>
      </c>
      <c r="Q493">
        <v>3.6</v>
      </c>
    </row>
    <row r="494" spans="1:17" x14ac:dyDescent="0.25">
      <c r="A494">
        <v>1478</v>
      </c>
      <c r="B494" t="s">
        <v>31</v>
      </c>
      <c r="C494">
        <v>0.56999999999999995</v>
      </c>
      <c r="D494">
        <v>0.44500000000000001</v>
      </c>
      <c r="E494">
        <v>0.15</v>
      </c>
      <c r="F494">
        <v>0.98750000000000004</v>
      </c>
      <c r="G494">
        <v>0.504</v>
      </c>
      <c r="H494">
        <v>0.20699999999999999</v>
      </c>
      <c r="I494">
        <v>0.249</v>
      </c>
      <c r="J494">
        <v>8</v>
      </c>
      <c r="K494">
        <v>3</v>
      </c>
      <c r="L494" t="s">
        <v>46</v>
      </c>
      <c r="M494" t="s">
        <v>47</v>
      </c>
      <c r="N494" t="s">
        <v>48</v>
      </c>
      <c r="O494">
        <v>5</v>
      </c>
      <c r="P494" t="s">
        <v>34</v>
      </c>
      <c r="Q494">
        <v>12.8</v>
      </c>
    </row>
    <row r="495" spans="1:17" x14ac:dyDescent="0.25">
      <c r="A495">
        <v>578</v>
      </c>
      <c r="B495" t="s">
        <v>22</v>
      </c>
      <c r="C495">
        <v>0.58499999999999996</v>
      </c>
      <c r="D495">
        <v>0.435</v>
      </c>
      <c r="E495">
        <v>0.17499999999999999</v>
      </c>
      <c r="F495">
        <v>0.98199999999999998</v>
      </c>
      <c r="G495">
        <v>0.40550000000000003</v>
      </c>
      <c r="H495">
        <v>0.2495</v>
      </c>
      <c r="I495">
        <v>0.27</v>
      </c>
      <c r="J495">
        <v>10</v>
      </c>
      <c r="K495">
        <v>9</v>
      </c>
      <c r="L495" t="s">
        <v>67</v>
      </c>
      <c r="M495" t="s">
        <v>68</v>
      </c>
      <c r="N495" t="s">
        <v>69</v>
      </c>
      <c r="O495">
        <v>2</v>
      </c>
      <c r="P495" t="s">
        <v>70</v>
      </c>
      <c r="Q495">
        <v>18</v>
      </c>
    </row>
    <row r="496" spans="1:17" x14ac:dyDescent="0.25">
      <c r="A496">
        <v>3682</v>
      </c>
      <c r="B496" t="s">
        <v>31</v>
      </c>
      <c r="C496">
        <v>0.61499999999999999</v>
      </c>
      <c r="D496">
        <v>0.47</v>
      </c>
      <c r="E496">
        <v>0.17499999999999999</v>
      </c>
      <c r="F496">
        <v>1.242</v>
      </c>
      <c r="G496">
        <v>0.5675</v>
      </c>
      <c r="H496">
        <v>0.28699999999999998</v>
      </c>
      <c r="I496">
        <v>0.317</v>
      </c>
      <c r="J496">
        <v>11</v>
      </c>
      <c r="K496">
        <v>12</v>
      </c>
      <c r="L496" t="s">
        <v>63</v>
      </c>
      <c r="M496" t="s">
        <v>64</v>
      </c>
      <c r="N496" t="s">
        <v>29</v>
      </c>
      <c r="O496">
        <v>2</v>
      </c>
      <c r="P496" t="s">
        <v>70</v>
      </c>
      <c r="Q496">
        <v>18</v>
      </c>
    </row>
    <row r="497" spans="1:17" x14ac:dyDescent="0.25">
      <c r="A497">
        <v>3834</v>
      </c>
      <c r="B497" t="s">
        <v>31</v>
      </c>
      <c r="C497">
        <v>0.53500000000000003</v>
      </c>
      <c r="D497">
        <v>0.41</v>
      </c>
      <c r="E497">
        <v>0.15</v>
      </c>
      <c r="F497">
        <v>0.8105</v>
      </c>
      <c r="G497">
        <v>0.34499999999999997</v>
      </c>
      <c r="H497">
        <v>0.187</v>
      </c>
      <c r="I497">
        <v>0.24</v>
      </c>
      <c r="J497">
        <v>11</v>
      </c>
      <c r="K497">
        <v>2</v>
      </c>
      <c r="L497" t="s">
        <v>52</v>
      </c>
      <c r="M497" t="s">
        <v>53</v>
      </c>
      <c r="N497" t="s">
        <v>54</v>
      </c>
      <c r="O497">
        <v>5</v>
      </c>
      <c r="P497" t="s">
        <v>34</v>
      </c>
      <c r="Q497">
        <v>12.8</v>
      </c>
    </row>
    <row r="498" spans="1:17" x14ac:dyDescent="0.25">
      <c r="A498">
        <v>3730</v>
      </c>
      <c r="B498" t="s">
        <v>31</v>
      </c>
      <c r="C498">
        <v>0.51</v>
      </c>
      <c r="D498">
        <v>0.38</v>
      </c>
      <c r="E498">
        <v>0.13500000000000001</v>
      </c>
      <c r="F498">
        <v>0.68100000000000005</v>
      </c>
      <c r="G498">
        <v>0.34350000000000003</v>
      </c>
      <c r="H498">
        <v>0.14199999999999999</v>
      </c>
      <c r="I498">
        <v>0.17</v>
      </c>
      <c r="J498">
        <v>9</v>
      </c>
      <c r="K498">
        <v>9</v>
      </c>
      <c r="L498" t="s">
        <v>67</v>
      </c>
      <c r="M498" t="s">
        <v>68</v>
      </c>
      <c r="N498" t="s">
        <v>69</v>
      </c>
      <c r="O498">
        <v>10</v>
      </c>
      <c r="P498" t="s">
        <v>35</v>
      </c>
      <c r="Q498">
        <v>24.1</v>
      </c>
    </row>
    <row r="499" spans="1:17" x14ac:dyDescent="0.25">
      <c r="A499">
        <v>2029</v>
      </c>
      <c r="B499" t="s">
        <v>22</v>
      </c>
      <c r="C499">
        <v>0.56999999999999995</v>
      </c>
      <c r="D499">
        <v>0.435</v>
      </c>
      <c r="E499">
        <v>0.15</v>
      </c>
      <c r="F499">
        <v>0.82950000000000002</v>
      </c>
      <c r="G499">
        <v>0.38750000000000001</v>
      </c>
      <c r="H499">
        <v>0.156</v>
      </c>
      <c r="I499">
        <v>0.245</v>
      </c>
      <c r="J499">
        <v>10</v>
      </c>
      <c r="K499">
        <v>7</v>
      </c>
      <c r="L499" t="s">
        <v>43</v>
      </c>
      <c r="M499" t="s">
        <v>44</v>
      </c>
      <c r="N499" t="s">
        <v>45</v>
      </c>
      <c r="O499">
        <v>7</v>
      </c>
      <c r="P499" t="s">
        <v>26</v>
      </c>
      <c r="Q499">
        <v>2.5</v>
      </c>
    </row>
    <row r="500" spans="1:17" x14ac:dyDescent="0.25">
      <c r="A500">
        <v>3778</v>
      </c>
      <c r="B500" t="s">
        <v>31</v>
      </c>
      <c r="C500">
        <v>0.58499999999999996</v>
      </c>
      <c r="D500">
        <v>0.47</v>
      </c>
      <c r="E500">
        <v>0.14499999999999999</v>
      </c>
      <c r="F500">
        <v>0.95650000000000002</v>
      </c>
      <c r="G500">
        <v>0.40250000000000002</v>
      </c>
      <c r="H500">
        <v>0.23649999999999999</v>
      </c>
      <c r="I500">
        <v>0.26500000000000001</v>
      </c>
      <c r="J500">
        <v>9</v>
      </c>
      <c r="K500">
        <v>7</v>
      </c>
      <c r="L500" t="s">
        <v>43</v>
      </c>
      <c r="M500" t="s">
        <v>44</v>
      </c>
      <c r="N500" t="s">
        <v>45</v>
      </c>
      <c r="O500">
        <v>6</v>
      </c>
      <c r="P500" t="s">
        <v>36</v>
      </c>
      <c r="Q500">
        <v>14.1</v>
      </c>
    </row>
    <row r="501" spans="1:17" x14ac:dyDescent="0.25">
      <c r="A501">
        <v>1728</v>
      </c>
      <c r="B501" t="s">
        <v>31</v>
      </c>
      <c r="C501">
        <v>0.66</v>
      </c>
      <c r="D501">
        <v>0.53</v>
      </c>
      <c r="E501">
        <v>0.19500000000000001</v>
      </c>
      <c r="F501">
        <v>1.5505</v>
      </c>
      <c r="G501">
        <v>0.65049999999999997</v>
      </c>
      <c r="H501">
        <v>0.32950000000000002</v>
      </c>
      <c r="I501">
        <v>0.495</v>
      </c>
      <c r="J501">
        <v>10</v>
      </c>
      <c r="K501">
        <v>5</v>
      </c>
      <c r="L501" t="s">
        <v>49</v>
      </c>
      <c r="M501" t="s">
        <v>50</v>
      </c>
      <c r="N501" t="s">
        <v>51</v>
      </c>
      <c r="O501">
        <v>3</v>
      </c>
      <c r="P501" t="s">
        <v>39</v>
      </c>
      <c r="Q501">
        <v>3.6</v>
      </c>
    </row>
    <row r="502" spans="1:17" x14ac:dyDescent="0.25">
      <c r="A502">
        <v>2460</v>
      </c>
      <c r="B502" t="s">
        <v>22</v>
      </c>
      <c r="C502">
        <v>0.58499999999999996</v>
      </c>
      <c r="D502">
        <v>0.47</v>
      </c>
      <c r="E502">
        <v>0.17</v>
      </c>
      <c r="F502">
        <v>1.099</v>
      </c>
      <c r="G502">
        <v>0.39750000000000002</v>
      </c>
      <c r="H502">
        <v>0.23250000000000001</v>
      </c>
      <c r="I502">
        <v>0.35799999999999998</v>
      </c>
      <c r="J502">
        <v>20</v>
      </c>
      <c r="K502">
        <v>1</v>
      </c>
      <c r="L502" t="s">
        <v>65</v>
      </c>
      <c r="M502" t="s">
        <v>66</v>
      </c>
      <c r="N502" t="s">
        <v>29</v>
      </c>
      <c r="O502">
        <v>5</v>
      </c>
      <c r="P502" t="s">
        <v>34</v>
      </c>
      <c r="Q502">
        <v>12.8</v>
      </c>
    </row>
    <row r="503" spans="1:17" x14ac:dyDescent="0.25">
      <c r="A503">
        <v>1686</v>
      </c>
      <c r="B503" t="s">
        <v>17</v>
      </c>
      <c r="C503">
        <v>0.62</v>
      </c>
      <c r="D503">
        <v>0.45</v>
      </c>
      <c r="E503">
        <v>0.13500000000000001</v>
      </c>
      <c r="F503">
        <v>0.92400000000000004</v>
      </c>
      <c r="G503">
        <v>0.35799999999999998</v>
      </c>
      <c r="H503">
        <v>0.22650000000000001</v>
      </c>
      <c r="I503">
        <v>0.29649999999999999</v>
      </c>
      <c r="J503">
        <v>10</v>
      </c>
      <c r="K503">
        <v>8</v>
      </c>
      <c r="L503" t="s">
        <v>55</v>
      </c>
      <c r="M503" t="s">
        <v>56</v>
      </c>
      <c r="N503" t="s">
        <v>57</v>
      </c>
      <c r="O503">
        <v>8</v>
      </c>
      <c r="P503" t="s">
        <v>30</v>
      </c>
      <c r="Q503">
        <v>12.3</v>
      </c>
    </row>
    <row r="504" spans="1:17" x14ac:dyDescent="0.25">
      <c r="A504">
        <v>2483</v>
      </c>
      <c r="B504" t="s">
        <v>31</v>
      </c>
      <c r="C504">
        <v>0.52</v>
      </c>
      <c r="D504">
        <v>0.4</v>
      </c>
      <c r="E504">
        <v>0.16500000000000001</v>
      </c>
      <c r="F504">
        <v>0.85650000000000004</v>
      </c>
      <c r="G504">
        <v>0.27450000000000002</v>
      </c>
      <c r="H504">
        <v>0.20100000000000001</v>
      </c>
      <c r="I504">
        <v>0.21</v>
      </c>
      <c r="J504">
        <v>12</v>
      </c>
      <c r="K504">
        <v>13</v>
      </c>
      <c r="L504" t="s">
        <v>27</v>
      </c>
      <c r="M504" t="s">
        <v>28</v>
      </c>
      <c r="N504" t="s">
        <v>29</v>
      </c>
      <c r="O504">
        <v>5</v>
      </c>
      <c r="P504" t="s">
        <v>34</v>
      </c>
      <c r="Q504">
        <v>12.8</v>
      </c>
    </row>
    <row r="505" spans="1:17" x14ac:dyDescent="0.25">
      <c r="A505">
        <v>2733</v>
      </c>
      <c r="B505" t="s">
        <v>17</v>
      </c>
      <c r="C505">
        <v>0.41</v>
      </c>
      <c r="D505">
        <v>0.32500000000000001</v>
      </c>
      <c r="E505">
        <v>0.11</v>
      </c>
      <c r="F505">
        <v>0.32600000000000001</v>
      </c>
      <c r="G505">
        <v>0.13250000000000001</v>
      </c>
      <c r="H505">
        <v>7.4999999999999997E-2</v>
      </c>
      <c r="I505">
        <v>0.10100000000000001</v>
      </c>
      <c r="J505">
        <v>8</v>
      </c>
      <c r="K505">
        <v>7</v>
      </c>
      <c r="L505" t="s">
        <v>43</v>
      </c>
      <c r="M505" t="s">
        <v>44</v>
      </c>
      <c r="N505" t="s">
        <v>45</v>
      </c>
      <c r="O505">
        <v>2</v>
      </c>
      <c r="P505" t="s">
        <v>70</v>
      </c>
      <c r="Q505">
        <v>18</v>
      </c>
    </row>
    <row r="506" spans="1:17" x14ac:dyDescent="0.25">
      <c r="A506">
        <v>831</v>
      </c>
      <c r="B506" t="s">
        <v>31</v>
      </c>
      <c r="C506">
        <v>0.41499999999999998</v>
      </c>
      <c r="D506">
        <v>0.30499999999999999</v>
      </c>
      <c r="E506">
        <v>0.1</v>
      </c>
      <c r="F506">
        <v>0.32500000000000001</v>
      </c>
      <c r="G506">
        <v>0.156</v>
      </c>
      <c r="H506">
        <v>5.0500000000000003E-2</v>
      </c>
      <c r="I506">
        <v>9.0999999999999998E-2</v>
      </c>
      <c r="J506">
        <v>6</v>
      </c>
      <c r="K506">
        <v>4</v>
      </c>
      <c r="L506" t="s">
        <v>18</v>
      </c>
      <c r="M506" t="s">
        <v>19</v>
      </c>
      <c r="N506" t="s">
        <v>20</v>
      </c>
      <c r="O506">
        <v>7</v>
      </c>
      <c r="P506" t="s">
        <v>26</v>
      </c>
      <c r="Q506">
        <v>2.5</v>
      </c>
    </row>
    <row r="507" spans="1:17" x14ac:dyDescent="0.25">
      <c r="A507">
        <v>3148</v>
      </c>
      <c r="B507" t="s">
        <v>22</v>
      </c>
      <c r="C507">
        <v>0.64500000000000002</v>
      </c>
      <c r="D507">
        <v>0.5</v>
      </c>
      <c r="E507">
        <v>0.18</v>
      </c>
      <c r="F507">
        <v>1.2785</v>
      </c>
      <c r="G507">
        <v>0.53449999999999998</v>
      </c>
      <c r="H507">
        <v>0.29949999999999999</v>
      </c>
      <c r="I507">
        <v>0.34499999999999997</v>
      </c>
      <c r="J507">
        <v>13</v>
      </c>
      <c r="K507">
        <v>11</v>
      </c>
      <c r="L507" t="s">
        <v>37</v>
      </c>
      <c r="M507" t="s">
        <v>38</v>
      </c>
      <c r="N507" t="s">
        <v>29</v>
      </c>
      <c r="O507">
        <v>5</v>
      </c>
      <c r="P507" t="s">
        <v>34</v>
      </c>
      <c r="Q507">
        <v>12.8</v>
      </c>
    </row>
    <row r="508" spans="1:17" x14ac:dyDescent="0.25">
      <c r="A508">
        <v>2510</v>
      </c>
      <c r="B508" t="s">
        <v>17</v>
      </c>
      <c r="C508">
        <v>0.41499999999999998</v>
      </c>
      <c r="D508">
        <v>0.315</v>
      </c>
      <c r="E508">
        <v>0.09</v>
      </c>
      <c r="F508">
        <v>0.36249999999999999</v>
      </c>
      <c r="G508">
        <v>0.17499999999999999</v>
      </c>
      <c r="H508">
        <v>8.3500000000000005E-2</v>
      </c>
      <c r="I508">
        <v>9.2999999999999999E-2</v>
      </c>
      <c r="J508">
        <v>6</v>
      </c>
      <c r="K508">
        <v>8</v>
      </c>
      <c r="L508" t="s">
        <v>55</v>
      </c>
      <c r="M508" t="s">
        <v>56</v>
      </c>
      <c r="N508" t="s">
        <v>57</v>
      </c>
      <c r="O508">
        <v>3</v>
      </c>
      <c r="P508" t="s">
        <v>39</v>
      </c>
      <c r="Q508">
        <v>3.6</v>
      </c>
    </row>
    <row r="509" spans="1:17" x14ac:dyDescent="0.25">
      <c r="A509">
        <v>508</v>
      </c>
      <c r="B509" t="s">
        <v>31</v>
      </c>
      <c r="C509">
        <v>0.58499999999999996</v>
      </c>
      <c r="D509">
        <v>0.45500000000000002</v>
      </c>
      <c r="E509">
        <v>0.22500000000000001</v>
      </c>
      <c r="F509">
        <v>1.0549999999999999</v>
      </c>
      <c r="G509">
        <v>0.38150000000000001</v>
      </c>
      <c r="H509">
        <v>0.221</v>
      </c>
      <c r="I509">
        <v>0.36499999999999999</v>
      </c>
      <c r="J509">
        <v>15</v>
      </c>
      <c r="K509">
        <v>4</v>
      </c>
      <c r="L509" t="s">
        <v>18</v>
      </c>
      <c r="M509" t="s">
        <v>19</v>
      </c>
      <c r="N509" t="s">
        <v>20</v>
      </c>
      <c r="O509">
        <v>4</v>
      </c>
      <c r="P509" t="s">
        <v>59</v>
      </c>
      <c r="Q509">
        <v>6.1</v>
      </c>
    </row>
    <row r="510" spans="1:17" x14ac:dyDescent="0.25">
      <c r="A510">
        <v>2667</v>
      </c>
      <c r="B510" t="s">
        <v>31</v>
      </c>
      <c r="C510">
        <v>0.57999999999999996</v>
      </c>
      <c r="D510">
        <v>0.45500000000000002</v>
      </c>
      <c r="E510">
        <v>0.13</v>
      </c>
      <c r="F510">
        <v>0.85199999999999998</v>
      </c>
      <c r="G510">
        <v>0.41</v>
      </c>
      <c r="H510">
        <v>0.17249999999999999</v>
      </c>
      <c r="I510">
        <v>0.22500000000000001</v>
      </c>
      <c r="J510">
        <v>8</v>
      </c>
      <c r="K510">
        <v>10</v>
      </c>
      <c r="L510" t="s">
        <v>23</v>
      </c>
      <c r="M510" t="s">
        <v>24</v>
      </c>
      <c r="N510" t="s">
        <v>25</v>
      </c>
      <c r="O510">
        <v>7</v>
      </c>
      <c r="P510" t="s">
        <v>26</v>
      </c>
      <c r="Q510">
        <v>2.5</v>
      </c>
    </row>
    <row r="511" spans="1:17" x14ac:dyDescent="0.25">
      <c r="A511">
        <v>2171</v>
      </c>
      <c r="B511" t="s">
        <v>31</v>
      </c>
      <c r="C511">
        <v>0.28499999999999998</v>
      </c>
      <c r="D511">
        <v>0.21</v>
      </c>
      <c r="E511">
        <v>7.4999999999999997E-2</v>
      </c>
      <c r="F511">
        <v>0.11849999999999999</v>
      </c>
      <c r="G511">
        <v>5.5E-2</v>
      </c>
      <c r="H511">
        <v>2.8500000000000001E-2</v>
      </c>
      <c r="I511">
        <v>0.04</v>
      </c>
      <c r="J511">
        <v>7</v>
      </c>
      <c r="K511">
        <v>8</v>
      </c>
      <c r="L511" t="s">
        <v>55</v>
      </c>
      <c r="M511" t="s">
        <v>56</v>
      </c>
      <c r="N511" t="s">
        <v>57</v>
      </c>
      <c r="O511">
        <v>8</v>
      </c>
      <c r="P511" t="s">
        <v>30</v>
      </c>
      <c r="Q511">
        <v>12.3</v>
      </c>
    </row>
    <row r="512" spans="1:17" x14ac:dyDescent="0.25">
      <c r="A512">
        <v>3773</v>
      </c>
      <c r="B512" t="s">
        <v>31</v>
      </c>
      <c r="C512">
        <v>0.57499999999999996</v>
      </c>
      <c r="D512">
        <v>0.46500000000000002</v>
      </c>
      <c r="E512">
        <v>0.12</v>
      </c>
      <c r="F512">
        <v>1.0535000000000001</v>
      </c>
      <c r="G512">
        <v>0.51600000000000001</v>
      </c>
      <c r="H512">
        <v>0.2185</v>
      </c>
      <c r="I512">
        <v>0.23499999999999999</v>
      </c>
      <c r="J512">
        <v>9</v>
      </c>
      <c r="K512">
        <v>13</v>
      </c>
      <c r="L512" t="s">
        <v>27</v>
      </c>
      <c r="M512" t="s">
        <v>28</v>
      </c>
      <c r="N512" t="s">
        <v>29</v>
      </c>
      <c r="O512">
        <v>9</v>
      </c>
      <c r="P512" t="s">
        <v>58</v>
      </c>
      <c r="Q512">
        <v>1.9</v>
      </c>
    </row>
    <row r="513" spans="1:17" x14ac:dyDescent="0.25">
      <c r="A513">
        <v>2821</v>
      </c>
      <c r="B513" t="s">
        <v>17</v>
      </c>
      <c r="C513">
        <v>0.375</v>
      </c>
      <c r="D513">
        <v>0.28499999999999998</v>
      </c>
      <c r="E513">
        <v>0.09</v>
      </c>
      <c r="F513">
        <v>0.2545</v>
      </c>
      <c r="G513">
        <v>0.11899999999999999</v>
      </c>
      <c r="H513">
        <v>5.9499999999999997E-2</v>
      </c>
      <c r="I513">
        <v>6.7500000000000004E-2</v>
      </c>
      <c r="J513">
        <v>6</v>
      </c>
      <c r="K513">
        <v>2</v>
      </c>
      <c r="L513" t="s">
        <v>52</v>
      </c>
      <c r="M513" t="s">
        <v>53</v>
      </c>
      <c r="N513" t="s">
        <v>54</v>
      </c>
      <c r="O513">
        <v>3</v>
      </c>
      <c r="P513" t="s">
        <v>39</v>
      </c>
      <c r="Q513">
        <v>3.6</v>
      </c>
    </row>
    <row r="514" spans="1:17" x14ac:dyDescent="0.25">
      <c r="A514">
        <v>3897</v>
      </c>
      <c r="B514" t="s">
        <v>31</v>
      </c>
      <c r="C514">
        <v>0.76</v>
      </c>
      <c r="D514">
        <v>0.57499999999999996</v>
      </c>
      <c r="E514">
        <v>0.19</v>
      </c>
      <c r="F514">
        <v>1.829</v>
      </c>
      <c r="G514">
        <v>0.70350000000000001</v>
      </c>
      <c r="H514">
        <v>0.38600000000000001</v>
      </c>
      <c r="I514">
        <v>0.56000000000000005</v>
      </c>
      <c r="J514">
        <v>14</v>
      </c>
      <c r="K514">
        <v>4</v>
      </c>
      <c r="L514" t="s">
        <v>18</v>
      </c>
      <c r="M514" t="s">
        <v>19</v>
      </c>
      <c r="N514" t="s">
        <v>20</v>
      </c>
      <c r="O514">
        <v>9</v>
      </c>
      <c r="P514" t="s">
        <v>58</v>
      </c>
      <c r="Q514">
        <v>1.9</v>
      </c>
    </row>
    <row r="515" spans="1:17" x14ac:dyDescent="0.25">
      <c r="A515">
        <v>3448</v>
      </c>
      <c r="B515" t="s">
        <v>22</v>
      </c>
      <c r="C515">
        <v>0.505</v>
      </c>
      <c r="D515">
        <v>0.39</v>
      </c>
      <c r="E515">
        <v>0.12</v>
      </c>
      <c r="F515">
        <v>0.57250000000000001</v>
      </c>
      <c r="G515">
        <v>0.2555</v>
      </c>
      <c r="H515">
        <v>0.13250000000000001</v>
      </c>
      <c r="I515">
        <v>0.14599999999999999</v>
      </c>
      <c r="J515">
        <v>8</v>
      </c>
      <c r="K515">
        <v>2</v>
      </c>
      <c r="L515" t="s">
        <v>52</v>
      </c>
      <c r="M515" t="s">
        <v>53</v>
      </c>
      <c r="N515" t="s">
        <v>54</v>
      </c>
      <c r="O515">
        <v>7</v>
      </c>
      <c r="P515" t="s">
        <v>26</v>
      </c>
      <c r="Q515">
        <v>2.5</v>
      </c>
    </row>
    <row r="516" spans="1:17" x14ac:dyDescent="0.25">
      <c r="A516">
        <v>274</v>
      </c>
      <c r="B516" t="s">
        <v>31</v>
      </c>
      <c r="C516">
        <v>0.63</v>
      </c>
      <c r="D516">
        <v>0.505</v>
      </c>
      <c r="E516">
        <v>0.22500000000000001</v>
      </c>
      <c r="F516">
        <v>1.5249999999999999</v>
      </c>
      <c r="G516">
        <v>0.56000000000000005</v>
      </c>
      <c r="H516">
        <v>0.33350000000000002</v>
      </c>
      <c r="I516">
        <v>0.45</v>
      </c>
      <c r="J516">
        <v>15</v>
      </c>
      <c r="K516">
        <v>1</v>
      </c>
      <c r="L516" t="s">
        <v>65</v>
      </c>
      <c r="M516" t="s">
        <v>66</v>
      </c>
      <c r="N516" t="s">
        <v>29</v>
      </c>
      <c r="O516">
        <v>7</v>
      </c>
      <c r="P516" t="s">
        <v>26</v>
      </c>
      <c r="Q516">
        <v>2.5</v>
      </c>
    </row>
    <row r="517" spans="1:17" x14ac:dyDescent="0.25">
      <c r="A517">
        <v>3184</v>
      </c>
      <c r="B517" t="s">
        <v>31</v>
      </c>
      <c r="C517">
        <v>0.56499999999999995</v>
      </c>
      <c r="D517">
        <v>0.44</v>
      </c>
      <c r="E517">
        <v>0.115</v>
      </c>
      <c r="F517">
        <v>0.91849999999999998</v>
      </c>
      <c r="G517">
        <v>0.40400000000000003</v>
      </c>
      <c r="H517">
        <v>0.17849999999999999</v>
      </c>
      <c r="I517">
        <v>0.28999999999999998</v>
      </c>
      <c r="J517">
        <v>11</v>
      </c>
      <c r="K517">
        <v>8</v>
      </c>
      <c r="L517" t="s">
        <v>55</v>
      </c>
      <c r="M517" t="s">
        <v>56</v>
      </c>
      <c r="N517" t="s">
        <v>57</v>
      </c>
      <c r="O517">
        <v>6</v>
      </c>
      <c r="P517" t="s">
        <v>36</v>
      </c>
      <c r="Q517">
        <v>14.1</v>
      </c>
    </row>
    <row r="518" spans="1:17" x14ac:dyDescent="0.25">
      <c r="A518">
        <v>407</v>
      </c>
      <c r="B518" t="s">
        <v>31</v>
      </c>
      <c r="C518">
        <v>0.45</v>
      </c>
      <c r="D518">
        <v>0.35499999999999998</v>
      </c>
      <c r="E518">
        <v>0.115</v>
      </c>
      <c r="F518">
        <v>0.47899999999999998</v>
      </c>
      <c r="G518">
        <v>0.21249999999999999</v>
      </c>
      <c r="H518">
        <v>0.1045</v>
      </c>
      <c r="I518">
        <v>0.15</v>
      </c>
      <c r="J518">
        <v>8</v>
      </c>
      <c r="K518">
        <v>12</v>
      </c>
      <c r="L518" t="s">
        <v>63</v>
      </c>
      <c r="M518" t="s">
        <v>64</v>
      </c>
      <c r="N518" t="s">
        <v>29</v>
      </c>
      <c r="O518">
        <v>2</v>
      </c>
      <c r="P518" t="s">
        <v>70</v>
      </c>
      <c r="Q518">
        <v>18</v>
      </c>
    </row>
    <row r="519" spans="1:17" x14ac:dyDescent="0.25">
      <c r="A519">
        <v>3489</v>
      </c>
      <c r="B519" t="s">
        <v>17</v>
      </c>
      <c r="C519">
        <v>0.52</v>
      </c>
      <c r="D519">
        <v>0.38</v>
      </c>
      <c r="E519">
        <v>0.13</v>
      </c>
      <c r="F519">
        <v>0.53449999999999998</v>
      </c>
      <c r="G519">
        <v>0.23749999999999999</v>
      </c>
      <c r="H519">
        <v>0.122</v>
      </c>
      <c r="I519">
        <v>0.1535</v>
      </c>
      <c r="J519">
        <v>8</v>
      </c>
      <c r="K519">
        <v>3</v>
      </c>
      <c r="L519" t="s">
        <v>46</v>
      </c>
      <c r="M519" t="s">
        <v>47</v>
      </c>
      <c r="N519" t="s">
        <v>48</v>
      </c>
      <c r="O519">
        <v>7</v>
      </c>
      <c r="P519" t="s">
        <v>26</v>
      </c>
      <c r="Q519">
        <v>2.5</v>
      </c>
    </row>
    <row r="520" spans="1:17" x14ac:dyDescent="0.25">
      <c r="A520">
        <v>1409</v>
      </c>
      <c r="B520" t="s">
        <v>22</v>
      </c>
      <c r="C520">
        <v>0.66</v>
      </c>
      <c r="D520">
        <v>0.495</v>
      </c>
      <c r="E520">
        <v>0.21</v>
      </c>
      <c r="F520">
        <v>1.548</v>
      </c>
      <c r="G520">
        <v>0.72399999999999998</v>
      </c>
      <c r="H520">
        <v>0.35249999999999998</v>
      </c>
      <c r="I520">
        <v>0.39250000000000002</v>
      </c>
      <c r="J520">
        <v>10</v>
      </c>
      <c r="K520">
        <v>1</v>
      </c>
      <c r="L520" t="s">
        <v>65</v>
      </c>
      <c r="M520" t="s">
        <v>66</v>
      </c>
      <c r="N520" t="s">
        <v>29</v>
      </c>
      <c r="O520">
        <v>3</v>
      </c>
      <c r="P520" t="s">
        <v>39</v>
      </c>
      <c r="Q520">
        <v>3.6</v>
      </c>
    </row>
    <row r="521" spans="1:17" x14ac:dyDescent="0.25">
      <c r="A521">
        <v>3500</v>
      </c>
      <c r="B521" t="s">
        <v>22</v>
      </c>
      <c r="C521">
        <v>0.59499999999999997</v>
      </c>
      <c r="D521">
        <v>0.47</v>
      </c>
      <c r="E521">
        <v>0.16500000000000001</v>
      </c>
      <c r="F521">
        <v>1.0155000000000001</v>
      </c>
      <c r="G521">
        <v>0.49099999999999999</v>
      </c>
      <c r="H521">
        <v>0.1905</v>
      </c>
      <c r="I521">
        <v>0.28899999999999998</v>
      </c>
      <c r="J521">
        <v>9</v>
      </c>
      <c r="K521">
        <v>14</v>
      </c>
      <c r="L521" t="s">
        <v>60</v>
      </c>
      <c r="M521" t="s">
        <v>61</v>
      </c>
      <c r="N521" t="s">
        <v>62</v>
      </c>
      <c r="O521">
        <v>6</v>
      </c>
      <c r="P521" t="s">
        <v>36</v>
      </c>
      <c r="Q521">
        <v>14.1</v>
      </c>
    </row>
    <row r="522" spans="1:17" x14ac:dyDescent="0.25">
      <c r="A522">
        <v>3941</v>
      </c>
      <c r="B522" t="s">
        <v>31</v>
      </c>
      <c r="C522">
        <v>0.505</v>
      </c>
      <c r="D522">
        <v>0.39</v>
      </c>
      <c r="E522">
        <v>0.105</v>
      </c>
      <c r="F522">
        <v>0.65549999999999997</v>
      </c>
      <c r="G522">
        <v>0.25950000000000001</v>
      </c>
      <c r="H522">
        <v>0.18</v>
      </c>
      <c r="I522">
        <v>0.19</v>
      </c>
      <c r="J522">
        <v>11</v>
      </c>
      <c r="K522">
        <v>4</v>
      </c>
      <c r="L522" t="s">
        <v>18</v>
      </c>
      <c r="M522" t="s">
        <v>19</v>
      </c>
      <c r="N522" t="s">
        <v>20</v>
      </c>
      <c r="O522">
        <v>6</v>
      </c>
      <c r="P522" t="s">
        <v>36</v>
      </c>
      <c r="Q522">
        <v>14.1</v>
      </c>
    </row>
    <row r="523" spans="1:17" x14ac:dyDescent="0.25">
      <c r="A523">
        <v>3325</v>
      </c>
      <c r="B523" t="s">
        <v>17</v>
      </c>
      <c r="C523">
        <v>0.375</v>
      </c>
      <c r="D523">
        <v>0.28000000000000003</v>
      </c>
      <c r="E523">
        <v>0.1</v>
      </c>
      <c r="F523">
        <v>0.25650000000000001</v>
      </c>
      <c r="G523">
        <v>0.11650000000000001</v>
      </c>
      <c r="H523">
        <v>5.8500000000000003E-2</v>
      </c>
      <c r="I523">
        <v>7.2499999999999995E-2</v>
      </c>
      <c r="J523">
        <v>12</v>
      </c>
      <c r="K523">
        <v>14</v>
      </c>
      <c r="L523" t="s">
        <v>60</v>
      </c>
      <c r="M523" t="s">
        <v>61</v>
      </c>
      <c r="N523" t="s">
        <v>62</v>
      </c>
      <c r="O523">
        <v>3</v>
      </c>
      <c r="P523" t="s">
        <v>39</v>
      </c>
      <c r="Q523">
        <v>3.6</v>
      </c>
    </row>
    <row r="524" spans="1:17" x14ac:dyDescent="0.25">
      <c r="A524">
        <v>1898</v>
      </c>
      <c r="B524" t="s">
        <v>31</v>
      </c>
      <c r="C524">
        <v>0.56999999999999995</v>
      </c>
      <c r="D524">
        <v>0.41499999999999998</v>
      </c>
      <c r="E524">
        <v>0.13</v>
      </c>
      <c r="F524">
        <v>0.88</v>
      </c>
      <c r="G524">
        <v>0.42749999999999999</v>
      </c>
      <c r="H524">
        <v>0.19550000000000001</v>
      </c>
      <c r="I524">
        <v>0.23799999999999999</v>
      </c>
      <c r="J524">
        <v>13</v>
      </c>
      <c r="K524">
        <v>5</v>
      </c>
      <c r="L524" t="s">
        <v>49</v>
      </c>
      <c r="M524" t="s">
        <v>50</v>
      </c>
      <c r="N524" t="s">
        <v>51</v>
      </c>
      <c r="O524">
        <v>4</v>
      </c>
      <c r="P524" t="s">
        <v>59</v>
      </c>
      <c r="Q524">
        <v>6.1</v>
      </c>
    </row>
    <row r="525" spans="1:17" x14ac:dyDescent="0.25">
      <c r="A525">
        <v>3241</v>
      </c>
      <c r="B525" t="s">
        <v>31</v>
      </c>
      <c r="C525">
        <v>0.55500000000000005</v>
      </c>
      <c r="D525">
        <v>0.435</v>
      </c>
      <c r="E525">
        <v>0.13500000000000001</v>
      </c>
      <c r="F525">
        <v>0.85799999999999998</v>
      </c>
      <c r="G525">
        <v>0.377</v>
      </c>
      <c r="H525">
        <v>0.1585</v>
      </c>
      <c r="I525">
        <v>0.28999999999999998</v>
      </c>
      <c r="J525">
        <v>15</v>
      </c>
      <c r="K525">
        <v>9</v>
      </c>
      <c r="L525" t="s">
        <v>67</v>
      </c>
      <c r="M525" t="s">
        <v>68</v>
      </c>
      <c r="N525" t="s">
        <v>69</v>
      </c>
      <c r="O525">
        <v>2</v>
      </c>
      <c r="P525" t="s">
        <v>70</v>
      </c>
      <c r="Q525">
        <v>18</v>
      </c>
    </row>
    <row r="526" spans="1:17" x14ac:dyDescent="0.25">
      <c r="A526">
        <v>681</v>
      </c>
      <c r="B526" t="s">
        <v>17</v>
      </c>
      <c r="C526">
        <v>0.37</v>
      </c>
      <c r="D526">
        <v>0.27500000000000002</v>
      </c>
      <c r="E526">
        <v>0.1</v>
      </c>
      <c r="F526">
        <v>0.22950000000000001</v>
      </c>
      <c r="G526">
        <v>8.8499999999999995E-2</v>
      </c>
      <c r="H526">
        <v>4.65E-2</v>
      </c>
      <c r="I526">
        <v>7.0000000000000007E-2</v>
      </c>
      <c r="J526">
        <v>7</v>
      </c>
      <c r="K526">
        <v>6</v>
      </c>
      <c r="L526" t="s">
        <v>40</v>
      </c>
      <c r="M526" t="s">
        <v>41</v>
      </c>
      <c r="N526" t="s">
        <v>42</v>
      </c>
      <c r="O526">
        <v>5</v>
      </c>
      <c r="P526" t="s">
        <v>34</v>
      </c>
      <c r="Q526">
        <v>12.8</v>
      </c>
    </row>
    <row r="527" spans="1:17" x14ac:dyDescent="0.25">
      <c r="A527">
        <v>2608</v>
      </c>
      <c r="B527" t="s">
        <v>22</v>
      </c>
      <c r="C527">
        <v>0.625</v>
      </c>
      <c r="D527">
        <v>0.49</v>
      </c>
      <c r="E527">
        <v>0.16500000000000001</v>
      </c>
      <c r="F527">
        <v>1.127</v>
      </c>
      <c r="G527">
        <v>0.47699999999999998</v>
      </c>
      <c r="H527">
        <v>0.23649999999999999</v>
      </c>
      <c r="I527">
        <v>0.31850000000000001</v>
      </c>
      <c r="J527">
        <v>9</v>
      </c>
      <c r="K527">
        <v>3</v>
      </c>
      <c r="L527" t="s">
        <v>46</v>
      </c>
      <c r="M527" t="s">
        <v>47</v>
      </c>
      <c r="N527" t="s">
        <v>48</v>
      </c>
      <c r="O527">
        <v>3</v>
      </c>
      <c r="P527" t="s">
        <v>39</v>
      </c>
      <c r="Q527">
        <v>3.6</v>
      </c>
    </row>
    <row r="528" spans="1:17" x14ac:dyDescent="0.25">
      <c r="A528">
        <v>1280</v>
      </c>
      <c r="B528" t="s">
        <v>17</v>
      </c>
      <c r="C528">
        <v>0.495</v>
      </c>
      <c r="D528">
        <v>0.38</v>
      </c>
      <c r="E528">
        <v>0.13</v>
      </c>
      <c r="F528">
        <v>0.51249999999999996</v>
      </c>
      <c r="G528">
        <v>0.2185</v>
      </c>
      <c r="H528">
        <v>0.11600000000000001</v>
      </c>
      <c r="I528">
        <v>0.16</v>
      </c>
      <c r="J528">
        <v>7</v>
      </c>
      <c r="K528">
        <v>7</v>
      </c>
      <c r="L528" t="s">
        <v>43</v>
      </c>
      <c r="M528" t="s">
        <v>44</v>
      </c>
      <c r="N528" t="s">
        <v>45</v>
      </c>
      <c r="O528">
        <v>4</v>
      </c>
      <c r="P528" t="s">
        <v>59</v>
      </c>
      <c r="Q528">
        <v>6.1</v>
      </c>
    </row>
    <row r="529" spans="1:17" x14ac:dyDescent="0.25">
      <c r="A529">
        <v>1643</v>
      </c>
      <c r="B529" t="s">
        <v>31</v>
      </c>
      <c r="C529">
        <v>0.57499999999999996</v>
      </c>
      <c r="D529">
        <v>0.44</v>
      </c>
      <c r="E529">
        <v>0.16</v>
      </c>
      <c r="F529">
        <v>0.96150000000000002</v>
      </c>
      <c r="G529">
        <v>0.48299999999999998</v>
      </c>
      <c r="H529">
        <v>0.16600000000000001</v>
      </c>
      <c r="I529">
        <v>0.27500000000000002</v>
      </c>
      <c r="J529">
        <v>13</v>
      </c>
      <c r="K529">
        <v>2</v>
      </c>
      <c r="L529" t="s">
        <v>52</v>
      </c>
      <c r="M529" t="s">
        <v>53</v>
      </c>
      <c r="N529" t="s">
        <v>54</v>
      </c>
      <c r="O529">
        <v>4</v>
      </c>
      <c r="P529" t="s">
        <v>59</v>
      </c>
      <c r="Q529">
        <v>6.1</v>
      </c>
    </row>
    <row r="530" spans="1:17" x14ac:dyDescent="0.25">
      <c r="A530">
        <v>430</v>
      </c>
      <c r="B530" t="s">
        <v>22</v>
      </c>
      <c r="C530">
        <v>0.57499999999999996</v>
      </c>
      <c r="D530">
        <v>0.45</v>
      </c>
      <c r="E530">
        <v>0.17</v>
      </c>
      <c r="F530">
        <v>1.0475000000000001</v>
      </c>
      <c r="G530">
        <v>0.3775</v>
      </c>
      <c r="H530">
        <v>0.17050000000000001</v>
      </c>
      <c r="I530">
        <v>0.38500000000000001</v>
      </c>
      <c r="J530">
        <v>18</v>
      </c>
      <c r="K530">
        <v>3</v>
      </c>
      <c r="L530" t="s">
        <v>46</v>
      </c>
      <c r="M530" t="s">
        <v>47</v>
      </c>
      <c r="N530" t="s">
        <v>48</v>
      </c>
      <c r="O530">
        <v>6</v>
      </c>
      <c r="P530" t="s">
        <v>36</v>
      </c>
      <c r="Q530">
        <v>14.1</v>
      </c>
    </row>
    <row r="531" spans="1:17" x14ac:dyDescent="0.25">
      <c r="A531">
        <v>1854</v>
      </c>
      <c r="B531" t="s">
        <v>17</v>
      </c>
      <c r="C531">
        <v>0.495</v>
      </c>
      <c r="D531">
        <v>0.38</v>
      </c>
      <c r="E531">
        <v>0.14499999999999999</v>
      </c>
      <c r="F531">
        <v>0.5</v>
      </c>
      <c r="G531">
        <v>0.20499999999999999</v>
      </c>
      <c r="H531">
        <v>0.14799999999999999</v>
      </c>
      <c r="I531">
        <v>0.15049999999999999</v>
      </c>
      <c r="J531">
        <v>8</v>
      </c>
      <c r="K531">
        <v>2</v>
      </c>
      <c r="L531" t="s">
        <v>52</v>
      </c>
      <c r="M531" t="s">
        <v>53</v>
      </c>
      <c r="N531" t="s">
        <v>54</v>
      </c>
      <c r="O531">
        <v>10</v>
      </c>
      <c r="P531" t="s">
        <v>35</v>
      </c>
      <c r="Q531">
        <v>24.1</v>
      </c>
    </row>
    <row r="532" spans="1:17" x14ac:dyDescent="0.25">
      <c r="A532">
        <v>2445</v>
      </c>
      <c r="B532" t="s">
        <v>31</v>
      </c>
      <c r="C532">
        <v>0.5</v>
      </c>
      <c r="D532">
        <v>0.35499999999999998</v>
      </c>
      <c r="E532">
        <v>0.14000000000000001</v>
      </c>
      <c r="F532">
        <v>0.52800000000000002</v>
      </c>
      <c r="G532">
        <v>0.21249999999999999</v>
      </c>
      <c r="H532">
        <v>0.14899999999999999</v>
      </c>
      <c r="I532">
        <v>0.14000000000000001</v>
      </c>
      <c r="J532">
        <v>9</v>
      </c>
      <c r="K532">
        <v>13</v>
      </c>
      <c r="L532" t="s">
        <v>27</v>
      </c>
      <c r="M532" t="s">
        <v>28</v>
      </c>
      <c r="N532" t="s">
        <v>29</v>
      </c>
      <c r="O532">
        <v>8</v>
      </c>
      <c r="P532" t="s">
        <v>30</v>
      </c>
      <c r="Q532">
        <v>12.3</v>
      </c>
    </row>
    <row r="533" spans="1:17" x14ac:dyDescent="0.25">
      <c r="A533">
        <v>4004</v>
      </c>
      <c r="B533" t="s">
        <v>17</v>
      </c>
      <c r="C533">
        <v>0.51</v>
      </c>
      <c r="D533">
        <v>0.39</v>
      </c>
      <c r="E533">
        <v>0.125</v>
      </c>
      <c r="F533">
        <v>0.59699999999999998</v>
      </c>
      <c r="G533">
        <v>0.29299999999999998</v>
      </c>
      <c r="H533">
        <v>0.1265</v>
      </c>
      <c r="I533">
        <v>0.1555</v>
      </c>
      <c r="J533">
        <v>8</v>
      </c>
      <c r="K533">
        <v>6</v>
      </c>
      <c r="L533" t="s">
        <v>40</v>
      </c>
      <c r="M533" t="s">
        <v>41</v>
      </c>
      <c r="N533" t="s">
        <v>42</v>
      </c>
      <c r="O533">
        <v>8</v>
      </c>
      <c r="P533" t="s">
        <v>30</v>
      </c>
      <c r="Q533">
        <v>12.3</v>
      </c>
    </row>
    <row r="534" spans="1:17" x14ac:dyDescent="0.25">
      <c r="A534">
        <v>2112</v>
      </c>
      <c r="B534" t="s">
        <v>17</v>
      </c>
      <c r="C534">
        <v>0.45500000000000002</v>
      </c>
      <c r="D534">
        <v>0.35499999999999998</v>
      </c>
      <c r="E534">
        <v>0.08</v>
      </c>
      <c r="F534">
        <v>0.45200000000000001</v>
      </c>
      <c r="G534">
        <v>0.2165</v>
      </c>
      <c r="H534">
        <v>9.9500000000000005E-2</v>
      </c>
      <c r="I534">
        <v>0.125</v>
      </c>
      <c r="J534">
        <v>9</v>
      </c>
      <c r="K534">
        <v>10</v>
      </c>
      <c r="L534" t="s">
        <v>23</v>
      </c>
      <c r="M534" t="s">
        <v>24</v>
      </c>
      <c r="N534" t="s">
        <v>25</v>
      </c>
      <c r="O534">
        <v>7</v>
      </c>
      <c r="P534" t="s">
        <v>26</v>
      </c>
      <c r="Q534">
        <v>2.5</v>
      </c>
    </row>
    <row r="535" spans="1:17" x14ac:dyDescent="0.25">
      <c r="A535">
        <v>3601</v>
      </c>
      <c r="B535" t="s">
        <v>17</v>
      </c>
      <c r="C535">
        <v>0.17499999999999999</v>
      </c>
      <c r="D535">
        <v>0.125</v>
      </c>
      <c r="E535">
        <v>0.04</v>
      </c>
      <c r="F535">
        <v>2.8000000000000001E-2</v>
      </c>
      <c r="G535">
        <v>9.4999999999999998E-3</v>
      </c>
      <c r="H535">
        <v>8.0000000000000002E-3</v>
      </c>
      <c r="I535">
        <v>8.9999999999999993E-3</v>
      </c>
      <c r="J535">
        <v>4</v>
      </c>
      <c r="K535">
        <v>7</v>
      </c>
      <c r="L535" t="s">
        <v>43</v>
      </c>
      <c r="M535" t="s">
        <v>44</v>
      </c>
      <c r="N535" t="s">
        <v>45</v>
      </c>
      <c r="O535">
        <v>2</v>
      </c>
      <c r="P535" t="s">
        <v>70</v>
      </c>
      <c r="Q535">
        <v>18</v>
      </c>
    </row>
    <row r="536" spans="1:17" x14ac:dyDescent="0.25">
      <c r="A536">
        <v>3303</v>
      </c>
      <c r="B536" t="s">
        <v>22</v>
      </c>
      <c r="C536">
        <v>0.71</v>
      </c>
      <c r="D536">
        <v>0.57499999999999996</v>
      </c>
      <c r="E536">
        <v>0.17499999999999999</v>
      </c>
      <c r="F536">
        <v>1.5549999999999999</v>
      </c>
      <c r="G536">
        <v>0.64649999999999996</v>
      </c>
      <c r="H536">
        <v>0.3705</v>
      </c>
      <c r="I536">
        <v>0.52</v>
      </c>
      <c r="J536">
        <v>15</v>
      </c>
      <c r="K536">
        <v>2</v>
      </c>
      <c r="L536" t="s">
        <v>52</v>
      </c>
      <c r="M536" t="s">
        <v>53</v>
      </c>
      <c r="N536" t="s">
        <v>54</v>
      </c>
      <c r="O536">
        <v>4</v>
      </c>
      <c r="P536" t="s">
        <v>59</v>
      </c>
      <c r="Q536">
        <v>6.1</v>
      </c>
    </row>
    <row r="537" spans="1:17" x14ac:dyDescent="0.25">
      <c r="A537">
        <v>4109</v>
      </c>
      <c r="B537" t="s">
        <v>17</v>
      </c>
      <c r="C537">
        <v>0.48</v>
      </c>
      <c r="D537">
        <v>0.35</v>
      </c>
      <c r="E537">
        <v>0.1</v>
      </c>
      <c r="F537">
        <v>0.51900000000000002</v>
      </c>
      <c r="G537">
        <v>0.23649999999999999</v>
      </c>
      <c r="H537">
        <v>0.1275</v>
      </c>
      <c r="I537">
        <v>0.126</v>
      </c>
      <c r="J537">
        <v>7</v>
      </c>
      <c r="K537">
        <v>15</v>
      </c>
      <c r="L537" t="s">
        <v>32</v>
      </c>
      <c r="M537" t="s">
        <v>33</v>
      </c>
      <c r="N537" t="s">
        <v>29</v>
      </c>
      <c r="O537">
        <v>5</v>
      </c>
      <c r="P537" t="s">
        <v>34</v>
      </c>
      <c r="Q537">
        <v>12.8</v>
      </c>
    </row>
    <row r="538" spans="1:17" x14ac:dyDescent="0.25">
      <c r="A538">
        <v>2353</v>
      </c>
      <c r="B538" t="s">
        <v>31</v>
      </c>
      <c r="C538">
        <v>0.7</v>
      </c>
      <c r="D538">
        <v>0.53</v>
      </c>
      <c r="E538">
        <v>0.19</v>
      </c>
      <c r="F538">
        <v>1.3185</v>
      </c>
      <c r="G538">
        <v>0.54800000000000004</v>
      </c>
      <c r="H538">
        <v>0.23300000000000001</v>
      </c>
      <c r="I538">
        <v>0.42</v>
      </c>
      <c r="J538">
        <v>18</v>
      </c>
      <c r="K538">
        <v>8</v>
      </c>
      <c r="L538" t="s">
        <v>55</v>
      </c>
      <c r="M538" t="s">
        <v>56</v>
      </c>
      <c r="N538" t="s">
        <v>57</v>
      </c>
      <c r="O538">
        <v>10</v>
      </c>
      <c r="P538" t="s">
        <v>35</v>
      </c>
      <c r="Q538">
        <v>24.1</v>
      </c>
    </row>
    <row r="539" spans="1:17" x14ac:dyDescent="0.25">
      <c r="A539">
        <v>1051</v>
      </c>
      <c r="B539" t="s">
        <v>22</v>
      </c>
      <c r="C539">
        <v>0.71499999999999997</v>
      </c>
      <c r="D539">
        <v>0.52500000000000002</v>
      </c>
      <c r="E539">
        <v>0.185</v>
      </c>
      <c r="F539">
        <v>1.56</v>
      </c>
      <c r="G539">
        <v>0.66549999999999998</v>
      </c>
      <c r="H539">
        <v>0.38300000000000001</v>
      </c>
      <c r="I539">
        <v>0.40500000000000003</v>
      </c>
      <c r="J539">
        <v>11</v>
      </c>
      <c r="K539">
        <v>8</v>
      </c>
      <c r="L539" t="s">
        <v>55</v>
      </c>
      <c r="M539" t="s">
        <v>56</v>
      </c>
      <c r="N539" t="s">
        <v>57</v>
      </c>
      <c r="O539">
        <v>10</v>
      </c>
      <c r="P539" t="s">
        <v>35</v>
      </c>
      <c r="Q539">
        <v>24.1</v>
      </c>
    </row>
    <row r="540" spans="1:17" x14ac:dyDescent="0.25">
      <c r="A540">
        <v>2032</v>
      </c>
      <c r="B540" t="s">
        <v>22</v>
      </c>
      <c r="C540">
        <v>0.6</v>
      </c>
      <c r="D540">
        <v>0.45</v>
      </c>
      <c r="E540">
        <v>0.14000000000000001</v>
      </c>
      <c r="F540">
        <v>0.83699999999999997</v>
      </c>
      <c r="G540">
        <v>0.37</v>
      </c>
      <c r="H540">
        <v>0.17699999999999999</v>
      </c>
      <c r="I540">
        <v>0.24249999999999999</v>
      </c>
      <c r="J540">
        <v>10</v>
      </c>
      <c r="K540">
        <v>12</v>
      </c>
      <c r="L540" t="s">
        <v>63</v>
      </c>
      <c r="M540" t="s">
        <v>64</v>
      </c>
      <c r="N540" t="s">
        <v>29</v>
      </c>
      <c r="O540">
        <v>1</v>
      </c>
      <c r="P540" t="s">
        <v>21</v>
      </c>
      <c r="Q540">
        <v>22.1</v>
      </c>
    </row>
    <row r="541" spans="1:17" x14ac:dyDescent="0.25">
      <c r="A541">
        <v>72</v>
      </c>
      <c r="B541" t="s">
        <v>22</v>
      </c>
      <c r="C541">
        <v>0.4</v>
      </c>
      <c r="D541">
        <v>0.32</v>
      </c>
      <c r="E541">
        <v>0.11</v>
      </c>
      <c r="F541">
        <v>0.35299999999999998</v>
      </c>
      <c r="G541">
        <v>0.14050000000000001</v>
      </c>
      <c r="H541">
        <v>9.8500000000000004E-2</v>
      </c>
      <c r="I541">
        <v>0.1</v>
      </c>
      <c r="J541">
        <v>8</v>
      </c>
      <c r="K541">
        <v>9</v>
      </c>
      <c r="L541" t="s">
        <v>67</v>
      </c>
      <c r="M541" t="s">
        <v>68</v>
      </c>
      <c r="N541" t="s">
        <v>69</v>
      </c>
      <c r="O541">
        <v>1</v>
      </c>
      <c r="P541" t="s">
        <v>21</v>
      </c>
      <c r="Q541">
        <v>22.1</v>
      </c>
    </row>
    <row r="542" spans="1:17" x14ac:dyDescent="0.25">
      <c r="A542">
        <v>1263</v>
      </c>
      <c r="B542" t="s">
        <v>17</v>
      </c>
      <c r="C542">
        <v>0.45500000000000002</v>
      </c>
      <c r="D542">
        <v>0.34499999999999997</v>
      </c>
      <c r="E542">
        <v>0.105</v>
      </c>
      <c r="F542">
        <v>0.40050000000000002</v>
      </c>
      <c r="G542">
        <v>0.16400000000000001</v>
      </c>
      <c r="H542">
        <v>7.5499999999999998E-2</v>
      </c>
      <c r="I542">
        <v>0.126</v>
      </c>
      <c r="J542">
        <v>8</v>
      </c>
      <c r="K542">
        <v>11</v>
      </c>
      <c r="L542" t="s">
        <v>37</v>
      </c>
      <c r="M542" t="s">
        <v>38</v>
      </c>
      <c r="N542" t="s">
        <v>29</v>
      </c>
      <c r="O542">
        <v>6</v>
      </c>
      <c r="P542" t="s">
        <v>36</v>
      </c>
      <c r="Q542">
        <v>14.1</v>
      </c>
    </row>
    <row r="543" spans="1:17" x14ac:dyDescent="0.25">
      <c r="A543">
        <v>86</v>
      </c>
      <c r="B543" t="s">
        <v>22</v>
      </c>
      <c r="C543">
        <v>0.56999999999999995</v>
      </c>
      <c r="D543">
        <v>0.46500000000000002</v>
      </c>
      <c r="E543">
        <v>0.18</v>
      </c>
      <c r="F543">
        <v>1.2949999999999999</v>
      </c>
      <c r="G543">
        <v>0.33900000000000002</v>
      </c>
      <c r="H543">
        <v>0.2225</v>
      </c>
      <c r="I543">
        <v>0.44</v>
      </c>
      <c r="J543">
        <v>12</v>
      </c>
      <c r="K543">
        <v>11</v>
      </c>
      <c r="L543" t="s">
        <v>37</v>
      </c>
      <c r="M543" t="s">
        <v>38</v>
      </c>
      <c r="N543" t="s">
        <v>29</v>
      </c>
      <c r="O543">
        <v>7</v>
      </c>
      <c r="P543" t="s">
        <v>26</v>
      </c>
      <c r="Q543">
        <v>2.5</v>
      </c>
    </row>
    <row r="544" spans="1:17" x14ac:dyDescent="0.25">
      <c r="A544">
        <v>313</v>
      </c>
      <c r="B544" t="s">
        <v>31</v>
      </c>
      <c r="C544">
        <v>0.59499999999999997</v>
      </c>
      <c r="D544">
        <v>0.45500000000000002</v>
      </c>
      <c r="E544">
        <v>0.19500000000000001</v>
      </c>
      <c r="F544">
        <v>1.3305</v>
      </c>
      <c r="G544">
        <v>0.45950000000000002</v>
      </c>
      <c r="H544">
        <v>0.32350000000000001</v>
      </c>
      <c r="I544">
        <v>0.34499999999999997</v>
      </c>
      <c r="J544">
        <v>19</v>
      </c>
      <c r="K544">
        <v>15</v>
      </c>
      <c r="L544" t="s">
        <v>32</v>
      </c>
      <c r="M544" t="s">
        <v>33</v>
      </c>
      <c r="N544" t="s">
        <v>29</v>
      </c>
      <c r="O544">
        <v>8</v>
      </c>
      <c r="P544" t="s">
        <v>30</v>
      </c>
      <c r="Q544">
        <v>12.3</v>
      </c>
    </row>
    <row r="545" spans="1:17" x14ac:dyDescent="0.25">
      <c r="A545">
        <v>2117</v>
      </c>
      <c r="B545" t="s">
        <v>17</v>
      </c>
      <c r="C545">
        <v>0.31</v>
      </c>
      <c r="D545">
        <v>0.22500000000000001</v>
      </c>
      <c r="E545">
        <v>0.05</v>
      </c>
      <c r="F545">
        <v>0.14449999999999999</v>
      </c>
      <c r="G545">
        <v>6.7500000000000004E-2</v>
      </c>
      <c r="H545">
        <v>3.85E-2</v>
      </c>
      <c r="I545">
        <v>4.4999999999999998E-2</v>
      </c>
      <c r="J545">
        <v>6</v>
      </c>
      <c r="K545">
        <v>14</v>
      </c>
      <c r="L545" t="s">
        <v>60</v>
      </c>
      <c r="M545" t="s">
        <v>61</v>
      </c>
      <c r="N545" t="s">
        <v>62</v>
      </c>
      <c r="O545">
        <v>9</v>
      </c>
      <c r="P545" t="s">
        <v>58</v>
      </c>
      <c r="Q545">
        <v>1.9</v>
      </c>
    </row>
    <row r="546" spans="1:17" x14ac:dyDescent="0.25">
      <c r="A546">
        <v>3754</v>
      </c>
      <c r="B546" t="s">
        <v>17</v>
      </c>
      <c r="C546">
        <v>0.47499999999999998</v>
      </c>
      <c r="D546">
        <v>0.36</v>
      </c>
      <c r="E546">
        <v>0.11</v>
      </c>
      <c r="F546">
        <v>0.45200000000000001</v>
      </c>
      <c r="G546">
        <v>0.191</v>
      </c>
      <c r="H546">
        <v>9.9000000000000005E-2</v>
      </c>
      <c r="I546">
        <v>0.13</v>
      </c>
      <c r="J546">
        <v>8</v>
      </c>
      <c r="K546">
        <v>9</v>
      </c>
      <c r="L546" t="s">
        <v>67</v>
      </c>
      <c r="M546" t="s">
        <v>68</v>
      </c>
      <c r="N546" t="s">
        <v>69</v>
      </c>
      <c r="O546">
        <v>9</v>
      </c>
      <c r="P546" t="s">
        <v>58</v>
      </c>
      <c r="Q546">
        <v>1.9</v>
      </c>
    </row>
    <row r="547" spans="1:17" x14ac:dyDescent="0.25">
      <c r="A547">
        <v>658</v>
      </c>
      <c r="B547" t="s">
        <v>22</v>
      </c>
      <c r="C547">
        <v>0.61499999999999999</v>
      </c>
      <c r="D547">
        <v>0.51500000000000001</v>
      </c>
      <c r="E547">
        <v>0.17</v>
      </c>
      <c r="F547">
        <v>1.1399999999999999</v>
      </c>
      <c r="G547">
        <v>0.43049999999999999</v>
      </c>
      <c r="H547">
        <v>0.22450000000000001</v>
      </c>
      <c r="I547">
        <v>0.42</v>
      </c>
      <c r="J547">
        <v>16</v>
      </c>
      <c r="K547">
        <v>9</v>
      </c>
      <c r="L547" t="s">
        <v>67</v>
      </c>
      <c r="M547" t="s">
        <v>68</v>
      </c>
      <c r="N547" t="s">
        <v>69</v>
      </c>
      <c r="O547">
        <v>1</v>
      </c>
      <c r="P547" t="s">
        <v>21</v>
      </c>
      <c r="Q547">
        <v>22.1</v>
      </c>
    </row>
    <row r="548" spans="1:17" x14ac:dyDescent="0.25">
      <c r="A548">
        <v>3607</v>
      </c>
      <c r="B548" t="s">
        <v>22</v>
      </c>
      <c r="C548">
        <v>0.51</v>
      </c>
      <c r="D548">
        <v>0.375</v>
      </c>
      <c r="E548">
        <v>0.11</v>
      </c>
      <c r="F548">
        <v>0.58050000000000002</v>
      </c>
      <c r="G548">
        <v>0.28649999999999998</v>
      </c>
      <c r="H548">
        <v>0.11799999999999999</v>
      </c>
      <c r="I548">
        <v>0.14799999999999999</v>
      </c>
      <c r="J548">
        <v>7</v>
      </c>
      <c r="K548">
        <v>9</v>
      </c>
      <c r="L548" t="s">
        <v>67</v>
      </c>
      <c r="M548" t="s">
        <v>68</v>
      </c>
      <c r="N548" t="s">
        <v>69</v>
      </c>
      <c r="O548">
        <v>8</v>
      </c>
      <c r="P548" t="s">
        <v>30</v>
      </c>
      <c r="Q548">
        <v>12.3</v>
      </c>
    </row>
    <row r="549" spans="1:17" x14ac:dyDescent="0.25">
      <c r="A549">
        <v>891</v>
      </c>
      <c r="B549" t="s">
        <v>22</v>
      </c>
      <c r="C549">
        <v>0.69499999999999995</v>
      </c>
      <c r="D549">
        <v>0.56000000000000005</v>
      </c>
      <c r="E549">
        <v>0.22</v>
      </c>
      <c r="F549">
        <v>1.8340000000000001</v>
      </c>
      <c r="G549">
        <v>0.84550000000000003</v>
      </c>
      <c r="H549">
        <v>0.42199999999999999</v>
      </c>
      <c r="I549">
        <v>0.45500000000000002</v>
      </c>
      <c r="J549">
        <v>11</v>
      </c>
      <c r="K549">
        <v>10</v>
      </c>
      <c r="L549" t="s">
        <v>23</v>
      </c>
      <c r="M549" t="s">
        <v>24</v>
      </c>
      <c r="N549" t="s">
        <v>25</v>
      </c>
      <c r="O549">
        <v>7</v>
      </c>
      <c r="P549" t="s">
        <v>26</v>
      </c>
      <c r="Q549">
        <v>2.5</v>
      </c>
    </row>
    <row r="550" spans="1:17" x14ac:dyDescent="0.25">
      <c r="A550">
        <v>3857</v>
      </c>
      <c r="B550" t="s">
        <v>17</v>
      </c>
      <c r="C550">
        <v>0.33500000000000002</v>
      </c>
      <c r="D550">
        <v>0.255</v>
      </c>
      <c r="E550">
        <v>8.5000000000000006E-2</v>
      </c>
      <c r="F550">
        <v>0.17849999999999999</v>
      </c>
      <c r="G550">
        <v>7.0999999999999994E-2</v>
      </c>
      <c r="H550">
        <v>4.0500000000000001E-2</v>
      </c>
      <c r="I550">
        <v>5.5E-2</v>
      </c>
      <c r="J550">
        <v>9</v>
      </c>
      <c r="K550">
        <v>6</v>
      </c>
      <c r="L550" t="s">
        <v>40</v>
      </c>
      <c r="M550" t="s">
        <v>41</v>
      </c>
      <c r="N550" t="s">
        <v>42</v>
      </c>
      <c r="O550">
        <v>9</v>
      </c>
      <c r="P550" t="s">
        <v>58</v>
      </c>
      <c r="Q550">
        <v>1.9</v>
      </c>
    </row>
    <row r="551" spans="1:17" x14ac:dyDescent="0.25">
      <c r="A551">
        <v>3585</v>
      </c>
      <c r="B551" t="s">
        <v>31</v>
      </c>
      <c r="C551">
        <v>0.625</v>
      </c>
      <c r="D551">
        <v>0.49</v>
      </c>
      <c r="E551">
        <v>0.16500000000000001</v>
      </c>
      <c r="F551">
        <v>1.1835</v>
      </c>
      <c r="G551">
        <v>0.51700000000000002</v>
      </c>
      <c r="H551">
        <v>0.23749999999999999</v>
      </c>
      <c r="I551">
        <v>0.39</v>
      </c>
      <c r="J551">
        <v>11</v>
      </c>
      <c r="K551">
        <v>14</v>
      </c>
      <c r="L551" t="s">
        <v>60</v>
      </c>
      <c r="M551" t="s">
        <v>61</v>
      </c>
      <c r="N551" t="s">
        <v>62</v>
      </c>
      <c r="O551">
        <v>1</v>
      </c>
      <c r="P551" t="s">
        <v>21</v>
      </c>
      <c r="Q551">
        <v>22.1</v>
      </c>
    </row>
    <row r="552" spans="1:17" x14ac:dyDescent="0.25">
      <c r="A552">
        <v>1543</v>
      </c>
      <c r="B552" t="s">
        <v>17</v>
      </c>
      <c r="C552">
        <v>0.36</v>
      </c>
      <c r="D552">
        <v>0.26500000000000001</v>
      </c>
      <c r="E552">
        <v>7.4999999999999997E-2</v>
      </c>
      <c r="F552">
        <v>0.1845</v>
      </c>
      <c r="G552">
        <v>8.3000000000000004E-2</v>
      </c>
      <c r="H552">
        <v>3.6499999999999998E-2</v>
      </c>
      <c r="I552">
        <v>5.5E-2</v>
      </c>
      <c r="J552">
        <v>7</v>
      </c>
      <c r="K552">
        <v>3</v>
      </c>
      <c r="L552" t="s">
        <v>46</v>
      </c>
      <c r="M552" t="s">
        <v>47</v>
      </c>
      <c r="N552" t="s">
        <v>48</v>
      </c>
      <c r="O552">
        <v>7</v>
      </c>
      <c r="P552" t="s">
        <v>26</v>
      </c>
      <c r="Q552">
        <v>2.5</v>
      </c>
    </row>
    <row r="553" spans="1:17" x14ac:dyDescent="0.25">
      <c r="A553">
        <v>2829</v>
      </c>
      <c r="B553" t="s">
        <v>31</v>
      </c>
      <c r="C553">
        <v>0.52</v>
      </c>
      <c r="D553">
        <v>0.4</v>
      </c>
      <c r="E553">
        <v>0.105</v>
      </c>
      <c r="F553">
        <v>0.872</v>
      </c>
      <c r="G553">
        <v>0.45150000000000001</v>
      </c>
      <c r="H553">
        <v>0.1615</v>
      </c>
      <c r="I553">
        <v>0.19850000000000001</v>
      </c>
      <c r="J553">
        <v>9</v>
      </c>
      <c r="K553">
        <v>6</v>
      </c>
      <c r="L553" t="s">
        <v>40</v>
      </c>
      <c r="M553" t="s">
        <v>41</v>
      </c>
      <c r="N553" t="s">
        <v>42</v>
      </c>
      <c r="O553">
        <v>10</v>
      </c>
      <c r="P553" t="s">
        <v>35</v>
      </c>
      <c r="Q553">
        <v>24.1</v>
      </c>
    </row>
    <row r="554" spans="1:17" x14ac:dyDescent="0.25">
      <c r="A554">
        <v>1895</v>
      </c>
      <c r="B554" t="s">
        <v>31</v>
      </c>
      <c r="C554">
        <v>0.56999999999999995</v>
      </c>
      <c r="D554">
        <v>0.46</v>
      </c>
      <c r="E554">
        <v>0.155</v>
      </c>
      <c r="F554">
        <v>1.0004999999999999</v>
      </c>
      <c r="G554">
        <v>0.45400000000000001</v>
      </c>
      <c r="H554">
        <v>0.20499999999999999</v>
      </c>
      <c r="I554">
        <v>0.26500000000000001</v>
      </c>
      <c r="J554">
        <v>11</v>
      </c>
      <c r="K554">
        <v>11</v>
      </c>
      <c r="L554" t="s">
        <v>37</v>
      </c>
      <c r="M554" t="s">
        <v>38</v>
      </c>
      <c r="N554" t="s">
        <v>29</v>
      </c>
      <c r="O554">
        <v>5</v>
      </c>
      <c r="P554" t="s">
        <v>34</v>
      </c>
      <c r="Q554">
        <v>12.8</v>
      </c>
    </row>
    <row r="555" spans="1:17" x14ac:dyDescent="0.25">
      <c r="A555">
        <v>2438</v>
      </c>
      <c r="B555" t="s">
        <v>17</v>
      </c>
      <c r="C555">
        <v>0.33500000000000002</v>
      </c>
      <c r="D555">
        <v>0.24</v>
      </c>
      <c r="E555">
        <v>9.5000000000000001E-2</v>
      </c>
      <c r="F555">
        <v>0.17</v>
      </c>
      <c r="G555">
        <v>6.2E-2</v>
      </c>
      <c r="H555">
        <v>3.9E-2</v>
      </c>
      <c r="I555">
        <v>5.5E-2</v>
      </c>
      <c r="J555">
        <v>9</v>
      </c>
      <c r="K555">
        <v>9</v>
      </c>
      <c r="L555" t="s">
        <v>67</v>
      </c>
      <c r="M555" t="s">
        <v>68</v>
      </c>
      <c r="N555" t="s">
        <v>69</v>
      </c>
      <c r="O555">
        <v>5</v>
      </c>
      <c r="P555" t="s">
        <v>34</v>
      </c>
      <c r="Q555">
        <v>12.8</v>
      </c>
    </row>
    <row r="556" spans="1:17" x14ac:dyDescent="0.25">
      <c r="A556">
        <v>1929</v>
      </c>
      <c r="B556" t="s">
        <v>22</v>
      </c>
      <c r="C556">
        <v>0.61499999999999999</v>
      </c>
      <c r="D556">
        <v>0.495</v>
      </c>
      <c r="E556">
        <v>0.16</v>
      </c>
      <c r="F556">
        <v>1.2549999999999999</v>
      </c>
      <c r="G556">
        <v>0.58150000000000002</v>
      </c>
      <c r="H556">
        <v>0.31950000000000001</v>
      </c>
      <c r="I556">
        <v>0.32250000000000001</v>
      </c>
      <c r="J556">
        <v>12</v>
      </c>
      <c r="K556">
        <v>10</v>
      </c>
      <c r="L556" t="s">
        <v>23</v>
      </c>
      <c r="M556" t="s">
        <v>24</v>
      </c>
      <c r="N556" t="s">
        <v>25</v>
      </c>
      <c r="O556">
        <v>2</v>
      </c>
      <c r="P556" t="s">
        <v>70</v>
      </c>
      <c r="Q556">
        <v>18</v>
      </c>
    </row>
    <row r="557" spans="1:17" x14ac:dyDescent="0.25">
      <c r="A557">
        <v>1058</v>
      </c>
      <c r="B557" t="s">
        <v>17</v>
      </c>
      <c r="C557">
        <v>0.22500000000000001</v>
      </c>
      <c r="D557">
        <v>0.16500000000000001</v>
      </c>
      <c r="E557">
        <v>5.5E-2</v>
      </c>
      <c r="F557">
        <v>5.8999999999999997E-2</v>
      </c>
      <c r="G557">
        <v>2.7E-2</v>
      </c>
      <c r="H557">
        <v>1.2500000000000001E-2</v>
      </c>
      <c r="I557">
        <v>1.4999999999999999E-2</v>
      </c>
      <c r="J557">
        <v>4</v>
      </c>
      <c r="K557">
        <v>14</v>
      </c>
      <c r="L557" t="s">
        <v>60</v>
      </c>
      <c r="M557" t="s">
        <v>61</v>
      </c>
      <c r="N557" t="s">
        <v>62</v>
      </c>
      <c r="O557">
        <v>4</v>
      </c>
      <c r="P557" t="s">
        <v>59</v>
      </c>
      <c r="Q557">
        <v>6.1</v>
      </c>
    </row>
    <row r="558" spans="1:17" x14ac:dyDescent="0.25">
      <c r="A558">
        <v>2674</v>
      </c>
      <c r="B558" t="s">
        <v>31</v>
      </c>
      <c r="C558">
        <v>0.59499999999999997</v>
      </c>
      <c r="D558">
        <v>0.47</v>
      </c>
      <c r="E558">
        <v>0.16500000000000001</v>
      </c>
      <c r="F558">
        <v>1.1080000000000001</v>
      </c>
      <c r="G558">
        <v>0.49149999999999999</v>
      </c>
      <c r="H558">
        <v>0.23250000000000001</v>
      </c>
      <c r="I558">
        <v>0.33450000000000002</v>
      </c>
      <c r="J558">
        <v>9</v>
      </c>
      <c r="K558">
        <v>4</v>
      </c>
      <c r="L558" t="s">
        <v>18</v>
      </c>
      <c r="M558" t="s">
        <v>19</v>
      </c>
      <c r="N558" t="s">
        <v>20</v>
      </c>
      <c r="O558">
        <v>3</v>
      </c>
      <c r="P558" t="s">
        <v>39</v>
      </c>
      <c r="Q558">
        <v>3.6</v>
      </c>
    </row>
    <row r="559" spans="1:17" x14ac:dyDescent="0.25">
      <c r="A559">
        <v>1528</v>
      </c>
      <c r="B559" t="s">
        <v>31</v>
      </c>
      <c r="C559">
        <v>0.72</v>
      </c>
      <c r="D559">
        <v>0.56499999999999995</v>
      </c>
      <c r="E559">
        <v>0.2</v>
      </c>
      <c r="F559">
        <v>2.1055000000000001</v>
      </c>
      <c r="G559">
        <v>1.0169999999999999</v>
      </c>
      <c r="H559">
        <v>0.36299999999999999</v>
      </c>
      <c r="I559">
        <v>0.49399999999999999</v>
      </c>
      <c r="J559">
        <v>12</v>
      </c>
      <c r="K559">
        <v>6</v>
      </c>
      <c r="L559" t="s">
        <v>40</v>
      </c>
      <c r="M559" t="s">
        <v>41</v>
      </c>
      <c r="N559" t="s">
        <v>42</v>
      </c>
      <c r="O559">
        <v>8</v>
      </c>
      <c r="P559" t="s">
        <v>30</v>
      </c>
      <c r="Q559">
        <v>12.3</v>
      </c>
    </row>
    <row r="560" spans="1:17" x14ac:dyDescent="0.25">
      <c r="A560">
        <v>420</v>
      </c>
      <c r="B560" t="s">
        <v>31</v>
      </c>
      <c r="C560">
        <v>0.54500000000000004</v>
      </c>
      <c r="D560">
        <v>0.41</v>
      </c>
      <c r="E560">
        <v>0.14000000000000001</v>
      </c>
      <c r="F560">
        <v>0.625</v>
      </c>
      <c r="G560">
        <v>0.223</v>
      </c>
      <c r="H560">
        <v>0.16</v>
      </c>
      <c r="I560">
        <v>0.23499999999999999</v>
      </c>
      <c r="J560">
        <v>13</v>
      </c>
      <c r="K560">
        <v>3</v>
      </c>
      <c r="L560" t="s">
        <v>46</v>
      </c>
      <c r="M560" t="s">
        <v>47</v>
      </c>
      <c r="N560" t="s">
        <v>48</v>
      </c>
      <c r="O560">
        <v>2</v>
      </c>
      <c r="P560" t="s">
        <v>70</v>
      </c>
      <c r="Q560">
        <v>18</v>
      </c>
    </row>
    <row r="561" spans="1:17" x14ac:dyDescent="0.25">
      <c r="A561">
        <v>3635</v>
      </c>
      <c r="B561" t="s">
        <v>17</v>
      </c>
      <c r="C561">
        <v>0.36</v>
      </c>
      <c r="D561">
        <v>0.26500000000000001</v>
      </c>
      <c r="E561">
        <v>8.5000000000000006E-2</v>
      </c>
      <c r="F561">
        <v>0.1895</v>
      </c>
      <c r="G561">
        <v>7.2499999999999995E-2</v>
      </c>
      <c r="H561">
        <v>5.1499999999999997E-2</v>
      </c>
      <c r="I561">
        <v>5.5E-2</v>
      </c>
      <c r="J561">
        <v>6</v>
      </c>
      <c r="K561">
        <v>14</v>
      </c>
      <c r="L561" t="s">
        <v>60</v>
      </c>
      <c r="M561" t="s">
        <v>61</v>
      </c>
      <c r="N561" t="s">
        <v>62</v>
      </c>
      <c r="O561">
        <v>3</v>
      </c>
      <c r="P561" t="s">
        <v>39</v>
      </c>
      <c r="Q561">
        <v>3.6</v>
      </c>
    </row>
    <row r="562" spans="1:17" x14ac:dyDescent="0.25">
      <c r="A562">
        <v>2505</v>
      </c>
      <c r="B562" t="s">
        <v>17</v>
      </c>
      <c r="C562">
        <v>0.31</v>
      </c>
      <c r="D562">
        <v>0.24</v>
      </c>
      <c r="E562">
        <v>0.105</v>
      </c>
      <c r="F562">
        <v>0.28849999999999998</v>
      </c>
      <c r="G562">
        <v>0.11799999999999999</v>
      </c>
      <c r="H562">
        <v>6.5000000000000002E-2</v>
      </c>
      <c r="I562">
        <v>8.3000000000000004E-2</v>
      </c>
      <c r="J562">
        <v>6</v>
      </c>
      <c r="K562">
        <v>7</v>
      </c>
      <c r="L562" t="s">
        <v>43</v>
      </c>
      <c r="M562" t="s">
        <v>44</v>
      </c>
      <c r="N562" t="s">
        <v>45</v>
      </c>
      <c r="O562">
        <v>9</v>
      </c>
      <c r="P562" t="s">
        <v>58</v>
      </c>
      <c r="Q562">
        <v>1.9</v>
      </c>
    </row>
    <row r="563" spans="1:17" x14ac:dyDescent="0.25">
      <c r="A563">
        <v>2111</v>
      </c>
      <c r="B563" t="s">
        <v>17</v>
      </c>
      <c r="C563">
        <v>0.32500000000000001</v>
      </c>
      <c r="D563">
        <v>0.25</v>
      </c>
      <c r="E563">
        <v>5.5E-2</v>
      </c>
      <c r="F563">
        <v>0.16600000000000001</v>
      </c>
      <c r="G563">
        <v>7.5999999999999998E-2</v>
      </c>
      <c r="H563">
        <v>5.0999999999999997E-2</v>
      </c>
      <c r="I563">
        <v>4.4999999999999998E-2</v>
      </c>
      <c r="J563">
        <v>5</v>
      </c>
      <c r="K563">
        <v>13</v>
      </c>
      <c r="L563" t="s">
        <v>27</v>
      </c>
      <c r="M563" t="s">
        <v>28</v>
      </c>
      <c r="N563" t="s">
        <v>29</v>
      </c>
      <c r="O563">
        <v>2</v>
      </c>
      <c r="P563" t="s">
        <v>70</v>
      </c>
      <c r="Q563">
        <v>18</v>
      </c>
    </row>
    <row r="564" spans="1:17" x14ac:dyDescent="0.25">
      <c r="A564">
        <v>178</v>
      </c>
      <c r="B564" t="s">
        <v>17</v>
      </c>
      <c r="C564">
        <v>0.315</v>
      </c>
      <c r="D564">
        <v>0.245</v>
      </c>
      <c r="E564">
        <v>8.5000000000000006E-2</v>
      </c>
      <c r="F564">
        <v>0.14349999999999999</v>
      </c>
      <c r="G564">
        <v>5.2999999999999999E-2</v>
      </c>
      <c r="H564">
        <v>4.7500000000000001E-2</v>
      </c>
      <c r="I564">
        <v>0.05</v>
      </c>
      <c r="J564">
        <v>8</v>
      </c>
      <c r="K564">
        <v>5</v>
      </c>
      <c r="L564" t="s">
        <v>49</v>
      </c>
      <c r="M564" t="s">
        <v>50</v>
      </c>
      <c r="N564" t="s">
        <v>51</v>
      </c>
      <c r="O564">
        <v>10</v>
      </c>
      <c r="P564" t="s">
        <v>35</v>
      </c>
      <c r="Q564">
        <v>24.1</v>
      </c>
    </row>
    <row r="565" spans="1:17" x14ac:dyDescent="0.25">
      <c r="A565">
        <v>468</v>
      </c>
      <c r="B565" t="s">
        <v>31</v>
      </c>
      <c r="C565">
        <v>0.65500000000000003</v>
      </c>
      <c r="D565">
        <v>0.53</v>
      </c>
      <c r="E565">
        <v>0.19500000000000001</v>
      </c>
      <c r="F565">
        <v>1.3879999999999999</v>
      </c>
      <c r="G565">
        <v>0.56699999999999995</v>
      </c>
      <c r="H565">
        <v>0.27350000000000002</v>
      </c>
      <c r="I565">
        <v>0.41</v>
      </c>
      <c r="J565">
        <v>13</v>
      </c>
      <c r="K565">
        <v>15</v>
      </c>
      <c r="L565" t="s">
        <v>32</v>
      </c>
      <c r="M565" t="s">
        <v>33</v>
      </c>
      <c r="N565" t="s">
        <v>29</v>
      </c>
      <c r="O565">
        <v>9</v>
      </c>
      <c r="P565" t="s">
        <v>58</v>
      </c>
      <c r="Q565">
        <v>1.9</v>
      </c>
    </row>
    <row r="566" spans="1:17" x14ac:dyDescent="0.25">
      <c r="A566">
        <v>4094</v>
      </c>
      <c r="B566" t="s">
        <v>31</v>
      </c>
      <c r="C566">
        <v>0.63</v>
      </c>
      <c r="D566">
        <v>0.48499999999999999</v>
      </c>
      <c r="E566">
        <v>0.18</v>
      </c>
      <c r="F566">
        <v>1.2435</v>
      </c>
      <c r="G566">
        <v>0.51749999999999996</v>
      </c>
      <c r="H566">
        <v>0.308</v>
      </c>
      <c r="I566">
        <v>0.37</v>
      </c>
      <c r="J566">
        <v>11</v>
      </c>
      <c r="K566">
        <v>8</v>
      </c>
      <c r="L566" t="s">
        <v>55</v>
      </c>
      <c r="M566" t="s">
        <v>56</v>
      </c>
      <c r="N566" t="s">
        <v>57</v>
      </c>
      <c r="O566">
        <v>10</v>
      </c>
      <c r="P566" t="s">
        <v>35</v>
      </c>
      <c r="Q566">
        <v>24.1</v>
      </c>
    </row>
    <row r="567" spans="1:17" x14ac:dyDescent="0.25">
      <c r="A567">
        <v>977</v>
      </c>
      <c r="B567" t="s">
        <v>31</v>
      </c>
      <c r="C567">
        <v>0.53</v>
      </c>
      <c r="D567">
        <v>0.40500000000000003</v>
      </c>
      <c r="E567">
        <v>0.125</v>
      </c>
      <c r="F567">
        <v>0.65149999999999997</v>
      </c>
      <c r="G567">
        <v>0.27150000000000002</v>
      </c>
      <c r="H567">
        <v>0.1605</v>
      </c>
      <c r="I567">
        <v>0.186</v>
      </c>
      <c r="J567">
        <v>7</v>
      </c>
      <c r="K567">
        <v>10</v>
      </c>
      <c r="L567" t="s">
        <v>23</v>
      </c>
      <c r="M567" t="s">
        <v>24</v>
      </c>
      <c r="N567" t="s">
        <v>25</v>
      </c>
      <c r="O567">
        <v>10</v>
      </c>
      <c r="P567" t="s">
        <v>35</v>
      </c>
      <c r="Q567">
        <v>24.1</v>
      </c>
    </row>
    <row r="568" spans="1:17" x14ac:dyDescent="0.25">
      <c r="A568">
        <v>3671</v>
      </c>
      <c r="B568" t="s">
        <v>31</v>
      </c>
      <c r="C568">
        <v>0.59</v>
      </c>
      <c r="D568">
        <v>0.46500000000000002</v>
      </c>
      <c r="E568">
        <v>0.13500000000000001</v>
      </c>
      <c r="F568">
        <v>0.98950000000000005</v>
      </c>
      <c r="G568">
        <v>0.42349999999999999</v>
      </c>
      <c r="H568">
        <v>0.19900000000000001</v>
      </c>
      <c r="I568">
        <v>0.28000000000000003</v>
      </c>
      <c r="J568">
        <v>8</v>
      </c>
      <c r="K568">
        <v>8</v>
      </c>
      <c r="L568" t="s">
        <v>55</v>
      </c>
      <c r="M568" t="s">
        <v>56</v>
      </c>
      <c r="N568" t="s">
        <v>57</v>
      </c>
      <c r="O568">
        <v>4</v>
      </c>
      <c r="P568" t="s">
        <v>59</v>
      </c>
      <c r="Q568">
        <v>6.1</v>
      </c>
    </row>
    <row r="569" spans="1:17" x14ac:dyDescent="0.25">
      <c r="A569">
        <v>2475</v>
      </c>
      <c r="B569" t="s">
        <v>31</v>
      </c>
      <c r="C569">
        <v>0.60499999999999998</v>
      </c>
      <c r="D569">
        <v>0.49</v>
      </c>
      <c r="E569">
        <v>0.14499999999999999</v>
      </c>
      <c r="F569">
        <v>1.3</v>
      </c>
      <c r="G569">
        <v>0.51700000000000002</v>
      </c>
      <c r="H569">
        <v>0.32850000000000001</v>
      </c>
      <c r="I569">
        <v>0.31</v>
      </c>
      <c r="J569">
        <v>14</v>
      </c>
      <c r="K569">
        <v>5</v>
      </c>
      <c r="L569" t="s">
        <v>49</v>
      </c>
      <c r="M569" t="s">
        <v>50</v>
      </c>
      <c r="N569" t="s">
        <v>51</v>
      </c>
      <c r="O569">
        <v>3</v>
      </c>
      <c r="P569" t="s">
        <v>39</v>
      </c>
      <c r="Q569">
        <v>3.6</v>
      </c>
    </row>
    <row r="570" spans="1:17" x14ac:dyDescent="0.25">
      <c r="A570">
        <v>28</v>
      </c>
      <c r="B570" t="s">
        <v>31</v>
      </c>
      <c r="C570">
        <v>0.59</v>
      </c>
      <c r="D570">
        <v>0.44500000000000001</v>
      </c>
      <c r="E570">
        <v>0.14000000000000001</v>
      </c>
      <c r="F570">
        <v>0.93100000000000005</v>
      </c>
      <c r="G570">
        <v>0.35599999999999998</v>
      </c>
      <c r="H570">
        <v>0.23400000000000001</v>
      </c>
      <c r="I570">
        <v>0.28000000000000003</v>
      </c>
      <c r="J570">
        <v>12</v>
      </c>
      <c r="K570">
        <v>14</v>
      </c>
      <c r="L570" t="s">
        <v>60</v>
      </c>
      <c r="M570" t="s">
        <v>61</v>
      </c>
      <c r="N570" t="s">
        <v>62</v>
      </c>
      <c r="O570">
        <v>3</v>
      </c>
      <c r="P570" t="s">
        <v>39</v>
      </c>
      <c r="Q570">
        <v>3.6</v>
      </c>
    </row>
    <row r="571" spans="1:17" x14ac:dyDescent="0.25">
      <c r="A571">
        <v>2832</v>
      </c>
      <c r="B571" t="s">
        <v>31</v>
      </c>
      <c r="C571">
        <v>0.53500000000000003</v>
      </c>
      <c r="D571">
        <v>0.40500000000000003</v>
      </c>
      <c r="E571">
        <v>0.14000000000000001</v>
      </c>
      <c r="F571">
        <v>0.81799999999999995</v>
      </c>
      <c r="G571">
        <v>0.40200000000000002</v>
      </c>
      <c r="H571">
        <v>0.17150000000000001</v>
      </c>
      <c r="I571">
        <v>0.189</v>
      </c>
      <c r="J571">
        <v>7</v>
      </c>
      <c r="K571">
        <v>5</v>
      </c>
      <c r="L571" t="s">
        <v>49</v>
      </c>
      <c r="M571" t="s">
        <v>50</v>
      </c>
      <c r="N571" t="s">
        <v>51</v>
      </c>
      <c r="O571">
        <v>8</v>
      </c>
      <c r="P571" t="s">
        <v>30</v>
      </c>
      <c r="Q571">
        <v>12.3</v>
      </c>
    </row>
    <row r="572" spans="1:17" x14ac:dyDescent="0.25">
      <c r="A572">
        <v>1288</v>
      </c>
      <c r="B572" t="s">
        <v>17</v>
      </c>
      <c r="C572">
        <v>0.505</v>
      </c>
      <c r="D572">
        <v>0.40500000000000003</v>
      </c>
      <c r="E572">
        <v>0.13</v>
      </c>
      <c r="F572">
        <v>0.60150000000000003</v>
      </c>
      <c r="G572">
        <v>0.30149999999999999</v>
      </c>
      <c r="H572">
        <v>0.11</v>
      </c>
      <c r="I572">
        <v>0.18</v>
      </c>
      <c r="J572">
        <v>8</v>
      </c>
      <c r="K572">
        <v>4</v>
      </c>
      <c r="L572" t="s">
        <v>18</v>
      </c>
      <c r="M572" t="s">
        <v>19</v>
      </c>
      <c r="N572" t="s">
        <v>20</v>
      </c>
      <c r="O572">
        <v>5</v>
      </c>
      <c r="P572" t="s">
        <v>34</v>
      </c>
      <c r="Q572">
        <v>12.8</v>
      </c>
    </row>
    <row r="573" spans="1:17" x14ac:dyDescent="0.25">
      <c r="A573">
        <v>857</v>
      </c>
      <c r="B573" t="s">
        <v>31</v>
      </c>
      <c r="C573">
        <v>0.59</v>
      </c>
      <c r="D573">
        <v>0.47499999999999998</v>
      </c>
      <c r="E573">
        <v>0.16500000000000001</v>
      </c>
      <c r="F573">
        <v>1.077</v>
      </c>
      <c r="G573">
        <v>0.45450000000000002</v>
      </c>
      <c r="H573">
        <v>0.24399999999999999</v>
      </c>
      <c r="I573">
        <v>0.3095</v>
      </c>
      <c r="J573">
        <v>9</v>
      </c>
      <c r="K573">
        <v>1</v>
      </c>
      <c r="L573" t="s">
        <v>65</v>
      </c>
      <c r="M573" t="s">
        <v>66</v>
      </c>
      <c r="N573" t="s">
        <v>29</v>
      </c>
      <c r="O573">
        <v>5</v>
      </c>
      <c r="P573" t="s">
        <v>34</v>
      </c>
      <c r="Q573">
        <v>12.8</v>
      </c>
    </row>
    <row r="574" spans="1:17" x14ac:dyDescent="0.25">
      <c r="A574">
        <v>2920</v>
      </c>
      <c r="B574" t="s">
        <v>22</v>
      </c>
      <c r="C574">
        <v>0.6</v>
      </c>
      <c r="D574">
        <v>0.48</v>
      </c>
      <c r="E574">
        <v>0.17</v>
      </c>
      <c r="F574">
        <v>1.056</v>
      </c>
      <c r="G574">
        <v>0.45750000000000002</v>
      </c>
      <c r="H574">
        <v>0.24349999999999999</v>
      </c>
      <c r="I574">
        <v>0.3135</v>
      </c>
      <c r="J574">
        <v>10</v>
      </c>
      <c r="K574">
        <v>12</v>
      </c>
      <c r="L574" t="s">
        <v>63</v>
      </c>
      <c r="M574" t="s">
        <v>64</v>
      </c>
      <c r="N574" t="s">
        <v>29</v>
      </c>
      <c r="O574">
        <v>10</v>
      </c>
      <c r="P574" t="s">
        <v>35</v>
      </c>
      <c r="Q574">
        <v>24.1</v>
      </c>
    </row>
    <row r="575" spans="1:17" x14ac:dyDescent="0.25">
      <c r="A575">
        <v>2224</v>
      </c>
      <c r="B575" t="s">
        <v>22</v>
      </c>
      <c r="C575">
        <v>0.55500000000000005</v>
      </c>
      <c r="D575">
        <v>0.45500000000000002</v>
      </c>
      <c r="E575">
        <v>0.18</v>
      </c>
      <c r="F575">
        <v>0.95799999999999996</v>
      </c>
      <c r="G575">
        <v>0.29599999999999999</v>
      </c>
      <c r="H575">
        <v>0.19500000000000001</v>
      </c>
      <c r="I575">
        <v>0.39</v>
      </c>
      <c r="J575">
        <v>14</v>
      </c>
      <c r="K575">
        <v>8</v>
      </c>
      <c r="L575" t="s">
        <v>55</v>
      </c>
      <c r="M575" t="s">
        <v>56</v>
      </c>
      <c r="N575" t="s">
        <v>57</v>
      </c>
      <c r="O575">
        <v>7</v>
      </c>
      <c r="P575" t="s">
        <v>26</v>
      </c>
      <c r="Q575">
        <v>2.5</v>
      </c>
    </row>
    <row r="576" spans="1:17" x14ac:dyDescent="0.25">
      <c r="A576">
        <v>1233</v>
      </c>
      <c r="B576" t="s">
        <v>17</v>
      </c>
      <c r="C576">
        <v>0.37</v>
      </c>
      <c r="D576">
        <v>0.28999999999999998</v>
      </c>
      <c r="E576">
        <v>0.09</v>
      </c>
      <c r="F576">
        <v>0.2445</v>
      </c>
      <c r="G576">
        <v>8.8999999999999996E-2</v>
      </c>
      <c r="H576">
        <v>6.5500000000000003E-2</v>
      </c>
      <c r="I576">
        <v>7.4999999999999997E-2</v>
      </c>
      <c r="J576">
        <v>7</v>
      </c>
      <c r="K576">
        <v>6</v>
      </c>
      <c r="L576" t="s">
        <v>40</v>
      </c>
      <c r="M576" t="s">
        <v>41</v>
      </c>
      <c r="N576" t="s">
        <v>42</v>
      </c>
      <c r="O576">
        <v>7</v>
      </c>
      <c r="P576" t="s">
        <v>26</v>
      </c>
      <c r="Q576">
        <v>2.5</v>
      </c>
    </row>
    <row r="577" spans="1:17" x14ac:dyDescent="0.25">
      <c r="A577">
        <v>2892</v>
      </c>
      <c r="B577" t="s">
        <v>17</v>
      </c>
      <c r="C577">
        <v>0.53</v>
      </c>
      <c r="D577">
        <v>0.38</v>
      </c>
      <c r="E577">
        <v>0.125</v>
      </c>
      <c r="F577">
        <v>0.61599999999999999</v>
      </c>
      <c r="G577">
        <v>0.29199999999999998</v>
      </c>
      <c r="H577">
        <v>0.113</v>
      </c>
      <c r="I577">
        <v>0.185</v>
      </c>
      <c r="J577">
        <v>8</v>
      </c>
      <c r="K577">
        <v>5</v>
      </c>
      <c r="L577" t="s">
        <v>49</v>
      </c>
      <c r="M577" t="s">
        <v>50</v>
      </c>
      <c r="N577" t="s">
        <v>51</v>
      </c>
      <c r="O577">
        <v>9</v>
      </c>
      <c r="P577" t="s">
        <v>58</v>
      </c>
      <c r="Q577">
        <v>1.9</v>
      </c>
    </row>
    <row r="578" spans="1:17" x14ac:dyDescent="0.25">
      <c r="A578">
        <v>2416</v>
      </c>
      <c r="B578" t="s">
        <v>31</v>
      </c>
      <c r="C578">
        <v>0.4</v>
      </c>
      <c r="D578">
        <v>0.315</v>
      </c>
      <c r="E578">
        <v>0.105</v>
      </c>
      <c r="F578">
        <v>0.28699999999999998</v>
      </c>
      <c r="G578">
        <v>0.1135</v>
      </c>
      <c r="H578">
        <v>3.6999999999999998E-2</v>
      </c>
      <c r="I578">
        <v>0.113</v>
      </c>
      <c r="J578">
        <v>10</v>
      </c>
      <c r="K578">
        <v>12</v>
      </c>
      <c r="L578" t="s">
        <v>63</v>
      </c>
      <c r="M578" t="s">
        <v>64</v>
      </c>
      <c r="N578" t="s">
        <v>29</v>
      </c>
      <c r="O578">
        <v>6</v>
      </c>
      <c r="P578" t="s">
        <v>36</v>
      </c>
      <c r="Q578">
        <v>14.1</v>
      </c>
    </row>
    <row r="579" spans="1:17" x14ac:dyDescent="0.25">
      <c r="A579">
        <v>3714</v>
      </c>
      <c r="B579" t="s">
        <v>31</v>
      </c>
      <c r="C579">
        <v>0.71</v>
      </c>
      <c r="D579">
        <v>0.55500000000000005</v>
      </c>
      <c r="E579">
        <v>0.17499999999999999</v>
      </c>
      <c r="F579">
        <v>2.14</v>
      </c>
      <c r="G579">
        <v>1.2455000000000001</v>
      </c>
      <c r="H579">
        <v>0.3725</v>
      </c>
      <c r="I579">
        <v>0.434</v>
      </c>
      <c r="J579">
        <v>11</v>
      </c>
      <c r="K579">
        <v>3</v>
      </c>
      <c r="L579" t="s">
        <v>46</v>
      </c>
      <c r="M579" t="s">
        <v>47</v>
      </c>
      <c r="N579" t="s">
        <v>48</v>
      </c>
      <c r="O579">
        <v>1</v>
      </c>
      <c r="P579" t="s">
        <v>21</v>
      </c>
      <c r="Q579">
        <v>22.1</v>
      </c>
    </row>
    <row r="580" spans="1:17" x14ac:dyDescent="0.25">
      <c r="A580">
        <v>1305</v>
      </c>
      <c r="B580" t="s">
        <v>31</v>
      </c>
      <c r="C580">
        <v>0.53500000000000003</v>
      </c>
      <c r="D580">
        <v>0.435</v>
      </c>
      <c r="E580">
        <v>0.15</v>
      </c>
      <c r="F580">
        <v>0.71699999999999997</v>
      </c>
      <c r="G580">
        <v>0.34749999999999998</v>
      </c>
      <c r="H580">
        <v>0.14449999999999999</v>
      </c>
      <c r="I580">
        <v>0.19400000000000001</v>
      </c>
      <c r="J580">
        <v>9</v>
      </c>
      <c r="K580">
        <v>12</v>
      </c>
      <c r="L580" t="s">
        <v>63</v>
      </c>
      <c r="M580" t="s">
        <v>64</v>
      </c>
      <c r="N580" t="s">
        <v>29</v>
      </c>
      <c r="O580">
        <v>9</v>
      </c>
      <c r="P580" t="s">
        <v>58</v>
      </c>
      <c r="Q580">
        <v>1.9</v>
      </c>
    </row>
    <row r="581" spans="1:17" x14ac:dyDescent="0.25">
      <c r="A581">
        <v>2359</v>
      </c>
      <c r="B581" t="s">
        <v>22</v>
      </c>
      <c r="C581">
        <v>0.61</v>
      </c>
      <c r="D581">
        <v>0.48499999999999999</v>
      </c>
      <c r="E581">
        <v>0.21</v>
      </c>
      <c r="F581">
        <v>1.3445</v>
      </c>
      <c r="G581">
        <v>0.53500000000000003</v>
      </c>
      <c r="H581">
        <v>0.2205</v>
      </c>
      <c r="I581">
        <v>0.51500000000000001</v>
      </c>
      <c r="J581">
        <v>20</v>
      </c>
      <c r="K581">
        <v>8</v>
      </c>
      <c r="L581" t="s">
        <v>55</v>
      </c>
      <c r="M581" t="s">
        <v>56</v>
      </c>
      <c r="N581" t="s">
        <v>57</v>
      </c>
      <c r="O581">
        <v>1</v>
      </c>
      <c r="P581" t="s">
        <v>21</v>
      </c>
      <c r="Q581">
        <v>22.1</v>
      </c>
    </row>
    <row r="582" spans="1:17" x14ac:dyDescent="0.25">
      <c r="A582">
        <v>1606</v>
      </c>
      <c r="B582" t="s">
        <v>17</v>
      </c>
      <c r="C582">
        <v>0.54</v>
      </c>
      <c r="D582">
        <v>0.42</v>
      </c>
      <c r="E582">
        <v>0.14000000000000001</v>
      </c>
      <c r="F582">
        <v>0.62749999999999995</v>
      </c>
      <c r="G582">
        <v>0.2505</v>
      </c>
      <c r="H582">
        <v>0.11749999999999999</v>
      </c>
      <c r="I582">
        <v>0.23499999999999999</v>
      </c>
      <c r="J582">
        <v>9</v>
      </c>
      <c r="K582">
        <v>5</v>
      </c>
      <c r="L582" t="s">
        <v>49</v>
      </c>
      <c r="M582" t="s">
        <v>50</v>
      </c>
      <c r="N582" t="s">
        <v>51</v>
      </c>
      <c r="O582">
        <v>7</v>
      </c>
      <c r="P582" t="s">
        <v>26</v>
      </c>
      <c r="Q582">
        <v>2.5</v>
      </c>
    </row>
    <row r="583" spans="1:17" x14ac:dyDescent="0.25">
      <c r="A583">
        <v>3334</v>
      </c>
      <c r="B583" t="s">
        <v>17</v>
      </c>
      <c r="C583">
        <v>0.45</v>
      </c>
      <c r="D583">
        <v>0.36</v>
      </c>
      <c r="E583">
        <v>0.125</v>
      </c>
      <c r="F583">
        <v>0.45</v>
      </c>
      <c r="G583">
        <v>0.191</v>
      </c>
      <c r="H583">
        <v>8.6499999999999994E-2</v>
      </c>
      <c r="I583">
        <v>0.14499999999999999</v>
      </c>
      <c r="J583">
        <v>12</v>
      </c>
      <c r="K583">
        <v>13</v>
      </c>
      <c r="L583" t="s">
        <v>27</v>
      </c>
      <c r="M583" t="s">
        <v>28</v>
      </c>
      <c r="N583" t="s">
        <v>29</v>
      </c>
      <c r="O583">
        <v>6</v>
      </c>
      <c r="P583" t="s">
        <v>36</v>
      </c>
      <c r="Q583">
        <v>14.1</v>
      </c>
    </row>
    <row r="584" spans="1:17" x14ac:dyDescent="0.25">
      <c r="A584">
        <v>1218</v>
      </c>
      <c r="B584" t="s">
        <v>17</v>
      </c>
      <c r="C584">
        <v>0.315</v>
      </c>
      <c r="D584">
        <v>0.23</v>
      </c>
      <c r="E584">
        <v>0.08</v>
      </c>
      <c r="F584">
        <v>0.13750000000000001</v>
      </c>
      <c r="G584">
        <v>5.45E-2</v>
      </c>
      <c r="H584">
        <v>3.1E-2</v>
      </c>
      <c r="I584">
        <v>4.4499999999999998E-2</v>
      </c>
      <c r="J584">
        <v>5</v>
      </c>
      <c r="K584">
        <v>13</v>
      </c>
      <c r="L584" t="s">
        <v>27</v>
      </c>
      <c r="M584" t="s">
        <v>28</v>
      </c>
      <c r="N584" t="s">
        <v>29</v>
      </c>
      <c r="O584">
        <v>10</v>
      </c>
      <c r="P584" t="s">
        <v>35</v>
      </c>
      <c r="Q584">
        <v>24.1</v>
      </c>
    </row>
    <row r="585" spans="1:17" x14ac:dyDescent="0.25">
      <c r="A585">
        <v>1245</v>
      </c>
      <c r="B585" t="s">
        <v>17</v>
      </c>
      <c r="C585">
        <v>0.38500000000000001</v>
      </c>
      <c r="D585">
        <v>0.3</v>
      </c>
      <c r="E585">
        <v>9.5000000000000001E-2</v>
      </c>
      <c r="F585">
        <v>0.30199999999999999</v>
      </c>
      <c r="G585">
        <v>0.152</v>
      </c>
      <c r="H585">
        <v>6.1499999999999999E-2</v>
      </c>
      <c r="I585">
        <v>7.3499999999999996E-2</v>
      </c>
      <c r="J585">
        <v>7</v>
      </c>
      <c r="K585">
        <v>13</v>
      </c>
      <c r="L585" t="s">
        <v>27</v>
      </c>
      <c r="M585" t="s">
        <v>28</v>
      </c>
      <c r="N585" t="s">
        <v>29</v>
      </c>
      <c r="O585">
        <v>7</v>
      </c>
      <c r="P585" t="s">
        <v>26</v>
      </c>
      <c r="Q585">
        <v>2.5</v>
      </c>
    </row>
    <row r="586" spans="1:17" x14ac:dyDescent="0.25">
      <c r="A586">
        <v>3327</v>
      </c>
      <c r="B586" t="s">
        <v>17</v>
      </c>
      <c r="C586">
        <v>0.55000000000000004</v>
      </c>
      <c r="D586">
        <v>0.41499999999999998</v>
      </c>
      <c r="E586">
        <v>0.13500000000000001</v>
      </c>
      <c r="F586">
        <v>0.8095</v>
      </c>
      <c r="G586">
        <v>0.29849999999999999</v>
      </c>
      <c r="H586">
        <v>0.20150000000000001</v>
      </c>
      <c r="I586">
        <v>0.28000000000000003</v>
      </c>
      <c r="J586">
        <v>12</v>
      </c>
      <c r="K586">
        <v>9</v>
      </c>
      <c r="L586" t="s">
        <v>67</v>
      </c>
      <c r="M586" t="s">
        <v>68</v>
      </c>
      <c r="N586" t="s">
        <v>69</v>
      </c>
      <c r="O586">
        <v>5</v>
      </c>
      <c r="P586" t="s">
        <v>34</v>
      </c>
      <c r="Q586">
        <v>12.8</v>
      </c>
    </row>
    <row r="587" spans="1:17" x14ac:dyDescent="0.25">
      <c r="A587">
        <v>2907</v>
      </c>
      <c r="B587" t="s">
        <v>31</v>
      </c>
      <c r="C587">
        <v>0.57999999999999996</v>
      </c>
      <c r="D587">
        <v>0.46500000000000002</v>
      </c>
      <c r="E587">
        <v>0.15</v>
      </c>
      <c r="F587">
        <v>0.90649999999999997</v>
      </c>
      <c r="G587">
        <v>0.371</v>
      </c>
      <c r="H587">
        <v>0.19650000000000001</v>
      </c>
      <c r="I587">
        <v>0.28999999999999998</v>
      </c>
      <c r="J587">
        <v>8</v>
      </c>
      <c r="K587">
        <v>1</v>
      </c>
      <c r="L587" t="s">
        <v>65</v>
      </c>
      <c r="M587" t="s">
        <v>66</v>
      </c>
      <c r="N587" t="s">
        <v>29</v>
      </c>
      <c r="O587">
        <v>7</v>
      </c>
      <c r="P587" t="s">
        <v>26</v>
      </c>
      <c r="Q587">
        <v>2.5</v>
      </c>
    </row>
    <row r="588" spans="1:17" x14ac:dyDescent="0.25">
      <c r="A588">
        <v>1201</v>
      </c>
      <c r="B588" t="s">
        <v>22</v>
      </c>
      <c r="C588">
        <v>0.72</v>
      </c>
      <c r="D588">
        <v>0.55000000000000004</v>
      </c>
      <c r="E588">
        <v>0.2</v>
      </c>
      <c r="F588">
        <v>1.9964999999999999</v>
      </c>
      <c r="G588">
        <v>0.90349999999999997</v>
      </c>
      <c r="H588">
        <v>0.46899999999999997</v>
      </c>
      <c r="I588">
        <v>0.52149999999999996</v>
      </c>
      <c r="J588">
        <v>10</v>
      </c>
      <c r="K588">
        <v>10</v>
      </c>
      <c r="L588" t="s">
        <v>23</v>
      </c>
      <c r="M588" t="s">
        <v>24</v>
      </c>
      <c r="N588" t="s">
        <v>25</v>
      </c>
      <c r="O588">
        <v>5</v>
      </c>
      <c r="P588" t="s">
        <v>34</v>
      </c>
      <c r="Q588">
        <v>12.8</v>
      </c>
    </row>
    <row r="589" spans="1:17" x14ac:dyDescent="0.25">
      <c r="A589">
        <v>1440</v>
      </c>
      <c r="B589" t="s">
        <v>17</v>
      </c>
      <c r="C589">
        <v>0.40500000000000003</v>
      </c>
      <c r="D589">
        <v>0.31</v>
      </c>
      <c r="E589">
        <v>9.5000000000000001E-2</v>
      </c>
      <c r="F589">
        <v>0.34250000000000003</v>
      </c>
      <c r="G589">
        <v>0.17849999999999999</v>
      </c>
      <c r="H589">
        <v>6.4000000000000001E-2</v>
      </c>
      <c r="I589">
        <v>8.5500000000000007E-2</v>
      </c>
      <c r="J589">
        <v>8</v>
      </c>
      <c r="K589">
        <v>1</v>
      </c>
      <c r="L589" t="s">
        <v>65</v>
      </c>
      <c r="M589" t="s">
        <v>66</v>
      </c>
      <c r="N589" t="s">
        <v>29</v>
      </c>
      <c r="O589">
        <v>4</v>
      </c>
      <c r="P589" t="s">
        <v>59</v>
      </c>
      <c r="Q589">
        <v>6.1</v>
      </c>
    </row>
    <row r="590" spans="1:17" x14ac:dyDescent="0.25">
      <c r="A590">
        <v>390</v>
      </c>
      <c r="B590" t="s">
        <v>17</v>
      </c>
      <c r="C590">
        <v>0.46500000000000002</v>
      </c>
      <c r="D590">
        <v>0.375</v>
      </c>
      <c r="E590">
        <v>0.12</v>
      </c>
      <c r="F590">
        <v>0.47099999999999997</v>
      </c>
      <c r="G590">
        <v>0.222</v>
      </c>
      <c r="H590">
        <v>0.11899999999999999</v>
      </c>
      <c r="I590">
        <v>0.14000000000000001</v>
      </c>
      <c r="J590">
        <v>9</v>
      </c>
      <c r="K590">
        <v>11</v>
      </c>
      <c r="L590" t="s">
        <v>37</v>
      </c>
      <c r="M590" t="s">
        <v>38</v>
      </c>
      <c r="N590" t="s">
        <v>29</v>
      </c>
      <c r="O590">
        <v>6</v>
      </c>
      <c r="P590" t="s">
        <v>36</v>
      </c>
      <c r="Q590">
        <v>14.1</v>
      </c>
    </row>
    <row r="591" spans="1:17" x14ac:dyDescent="0.25">
      <c r="A591">
        <v>2928</v>
      </c>
      <c r="B591" t="s">
        <v>22</v>
      </c>
      <c r="C591">
        <v>0.61</v>
      </c>
      <c r="D591">
        <v>0.47</v>
      </c>
      <c r="E591">
        <v>0.19500000000000001</v>
      </c>
      <c r="F591">
        <v>1.2735000000000001</v>
      </c>
      <c r="G591">
        <v>0.46899999999999997</v>
      </c>
      <c r="H591">
        <v>0.33150000000000002</v>
      </c>
      <c r="I591">
        <v>0.39800000000000002</v>
      </c>
      <c r="J591">
        <v>12</v>
      </c>
      <c r="K591">
        <v>14</v>
      </c>
      <c r="L591" t="s">
        <v>60</v>
      </c>
      <c r="M591" t="s">
        <v>61</v>
      </c>
      <c r="N591" t="s">
        <v>62</v>
      </c>
      <c r="O591">
        <v>6</v>
      </c>
      <c r="P591" t="s">
        <v>36</v>
      </c>
      <c r="Q591">
        <v>14.1</v>
      </c>
    </row>
    <row r="592" spans="1:17" x14ac:dyDescent="0.25">
      <c r="A592">
        <v>2085</v>
      </c>
      <c r="B592" t="s">
        <v>22</v>
      </c>
      <c r="C592">
        <v>0.69</v>
      </c>
      <c r="D592">
        <v>0.54</v>
      </c>
      <c r="E592">
        <v>0.19500000000000001</v>
      </c>
      <c r="F592">
        <v>1.2524999999999999</v>
      </c>
      <c r="G592">
        <v>0.73</v>
      </c>
      <c r="H592">
        <v>0.39750000000000002</v>
      </c>
      <c r="I592">
        <v>0.46200000000000002</v>
      </c>
      <c r="J592">
        <v>12</v>
      </c>
      <c r="K592">
        <v>3</v>
      </c>
      <c r="L592" t="s">
        <v>46</v>
      </c>
      <c r="M592" t="s">
        <v>47</v>
      </c>
      <c r="N592" t="s">
        <v>48</v>
      </c>
      <c r="O592">
        <v>6</v>
      </c>
      <c r="P592" t="s">
        <v>36</v>
      </c>
      <c r="Q592">
        <v>14.1</v>
      </c>
    </row>
    <row r="593" spans="1:17" x14ac:dyDescent="0.25">
      <c r="A593">
        <v>2992</v>
      </c>
      <c r="B593" t="s">
        <v>31</v>
      </c>
      <c r="C593">
        <v>0.59499999999999997</v>
      </c>
      <c r="D593">
        <v>0.48499999999999999</v>
      </c>
      <c r="E593">
        <v>0.15</v>
      </c>
      <c r="F593">
        <v>1.0834999999999999</v>
      </c>
      <c r="G593">
        <v>0.53049999999999997</v>
      </c>
      <c r="H593">
        <v>0.23100000000000001</v>
      </c>
      <c r="I593">
        <v>0.27600000000000002</v>
      </c>
      <c r="J593">
        <v>8</v>
      </c>
      <c r="K593">
        <v>8</v>
      </c>
      <c r="L593" t="s">
        <v>55</v>
      </c>
      <c r="M593" t="s">
        <v>56</v>
      </c>
      <c r="N593" t="s">
        <v>57</v>
      </c>
      <c r="O593">
        <v>5</v>
      </c>
      <c r="P593" t="s">
        <v>34</v>
      </c>
      <c r="Q593">
        <v>12.8</v>
      </c>
    </row>
    <row r="594" spans="1:17" x14ac:dyDescent="0.25">
      <c r="A594">
        <v>953</v>
      </c>
      <c r="B594" t="s">
        <v>31</v>
      </c>
      <c r="C594">
        <v>0.48</v>
      </c>
      <c r="D594">
        <v>0.36499999999999999</v>
      </c>
      <c r="E594">
        <v>0.12</v>
      </c>
      <c r="F594">
        <v>0.60150000000000003</v>
      </c>
      <c r="G594">
        <v>0.312</v>
      </c>
      <c r="H594">
        <v>0.11700000000000001</v>
      </c>
      <c r="I594">
        <v>0.14000000000000001</v>
      </c>
      <c r="J594">
        <v>7</v>
      </c>
      <c r="K594">
        <v>6</v>
      </c>
      <c r="L594" t="s">
        <v>40</v>
      </c>
      <c r="M594" t="s">
        <v>41</v>
      </c>
      <c r="N594" t="s">
        <v>42</v>
      </c>
      <c r="O594">
        <v>4</v>
      </c>
      <c r="P594" t="s">
        <v>59</v>
      </c>
      <c r="Q594">
        <v>6.1</v>
      </c>
    </row>
    <row r="595" spans="1:17" x14ac:dyDescent="0.25">
      <c r="A595">
        <v>184</v>
      </c>
      <c r="B595" t="s">
        <v>22</v>
      </c>
      <c r="C595">
        <v>0.62</v>
      </c>
      <c r="D595">
        <v>0.47499999999999998</v>
      </c>
      <c r="E595">
        <v>0.17499999999999999</v>
      </c>
      <c r="F595">
        <v>1.0165</v>
      </c>
      <c r="G595">
        <v>0.4355</v>
      </c>
      <c r="H595">
        <v>0.214</v>
      </c>
      <c r="I595">
        <v>0.32500000000000001</v>
      </c>
      <c r="J595">
        <v>10</v>
      </c>
      <c r="K595">
        <v>3</v>
      </c>
      <c r="L595" t="s">
        <v>46</v>
      </c>
      <c r="M595" t="s">
        <v>47</v>
      </c>
      <c r="N595" t="s">
        <v>48</v>
      </c>
      <c r="O595">
        <v>4</v>
      </c>
      <c r="P595" t="s">
        <v>59</v>
      </c>
      <c r="Q595">
        <v>6.1</v>
      </c>
    </row>
    <row r="596" spans="1:17" x14ac:dyDescent="0.25">
      <c r="A596">
        <v>3032</v>
      </c>
      <c r="B596" t="s">
        <v>17</v>
      </c>
      <c r="C596">
        <v>0.52500000000000002</v>
      </c>
      <c r="D596">
        <v>0.4</v>
      </c>
      <c r="E596">
        <v>0.11</v>
      </c>
      <c r="F596">
        <v>0.62749999999999995</v>
      </c>
      <c r="G596">
        <v>0.30149999999999999</v>
      </c>
      <c r="H596">
        <v>0.126</v>
      </c>
      <c r="I596">
        <v>0.18</v>
      </c>
      <c r="J596">
        <v>8</v>
      </c>
      <c r="K596">
        <v>3</v>
      </c>
      <c r="L596" t="s">
        <v>46</v>
      </c>
      <c r="M596" t="s">
        <v>47</v>
      </c>
      <c r="N596" t="s">
        <v>48</v>
      </c>
      <c r="O596">
        <v>3</v>
      </c>
      <c r="P596" t="s">
        <v>39</v>
      </c>
      <c r="Q596">
        <v>3.6</v>
      </c>
    </row>
    <row r="597" spans="1:17" x14ac:dyDescent="0.25">
      <c r="A597">
        <v>1439</v>
      </c>
      <c r="B597" t="s">
        <v>17</v>
      </c>
      <c r="C597">
        <v>0.4</v>
      </c>
      <c r="D597">
        <v>0.3</v>
      </c>
      <c r="E597">
        <v>0.09</v>
      </c>
      <c r="F597">
        <v>0.28149999999999997</v>
      </c>
      <c r="G597">
        <v>0.11849999999999999</v>
      </c>
      <c r="H597">
        <v>6.0999999999999999E-2</v>
      </c>
      <c r="I597">
        <v>0.08</v>
      </c>
      <c r="J597">
        <v>7</v>
      </c>
      <c r="K597">
        <v>4</v>
      </c>
      <c r="L597" t="s">
        <v>18</v>
      </c>
      <c r="M597" t="s">
        <v>19</v>
      </c>
      <c r="N597" t="s">
        <v>20</v>
      </c>
      <c r="O597">
        <v>7</v>
      </c>
      <c r="P597" t="s">
        <v>26</v>
      </c>
      <c r="Q597">
        <v>2.5</v>
      </c>
    </row>
    <row r="598" spans="1:17" x14ac:dyDescent="0.25">
      <c r="A598">
        <v>3029</v>
      </c>
      <c r="B598" t="s">
        <v>17</v>
      </c>
      <c r="C598">
        <v>0.51500000000000001</v>
      </c>
      <c r="D598">
        <v>0.38500000000000001</v>
      </c>
      <c r="E598">
        <v>0.125</v>
      </c>
      <c r="F598">
        <v>0.57199999999999995</v>
      </c>
      <c r="G598">
        <v>0.23699999999999999</v>
      </c>
      <c r="H598">
        <v>0.14349999999999999</v>
      </c>
      <c r="I598">
        <v>0.16500000000000001</v>
      </c>
      <c r="J598">
        <v>7</v>
      </c>
      <c r="K598">
        <v>6</v>
      </c>
      <c r="L598" t="s">
        <v>40</v>
      </c>
      <c r="M598" t="s">
        <v>41</v>
      </c>
      <c r="N598" t="s">
        <v>42</v>
      </c>
      <c r="O598">
        <v>5</v>
      </c>
      <c r="P598" t="s">
        <v>34</v>
      </c>
      <c r="Q598">
        <v>12.8</v>
      </c>
    </row>
    <row r="599" spans="1:17" x14ac:dyDescent="0.25">
      <c r="A599">
        <v>1069</v>
      </c>
      <c r="B599" t="s">
        <v>17</v>
      </c>
      <c r="C599">
        <v>0.37</v>
      </c>
      <c r="D599">
        <v>0.28000000000000003</v>
      </c>
      <c r="E599">
        <v>0.1</v>
      </c>
      <c r="F599">
        <v>0.221</v>
      </c>
      <c r="G599">
        <v>0.11650000000000001</v>
      </c>
      <c r="H599">
        <v>2.6499999999999999E-2</v>
      </c>
      <c r="I599">
        <v>6.3500000000000001E-2</v>
      </c>
      <c r="J599">
        <v>6</v>
      </c>
      <c r="K599">
        <v>7</v>
      </c>
      <c r="L599" t="s">
        <v>43</v>
      </c>
      <c r="M599" t="s">
        <v>44</v>
      </c>
      <c r="N599" t="s">
        <v>45</v>
      </c>
      <c r="O599">
        <v>5</v>
      </c>
      <c r="P599" t="s">
        <v>34</v>
      </c>
      <c r="Q599">
        <v>12.8</v>
      </c>
    </row>
    <row r="600" spans="1:17" x14ac:dyDescent="0.25">
      <c r="A600">
        <v>1492</v>
      </c>
      <c r="B600" t="s">
        <v>22</v>
      </c>
      <c r="C600">
        <v>0.60499999999999998</v>
      </c>
      <c r="D600">
        <v>0.51500000000000001</v>
      </c>
      <c r="E600">
        <v>0.17</v>
      </c>
      <c r="F600">
        <v>1.2889999999999999</v>
      </c>
      <c r="G600">
        <v>0.6</v>
      </c>
      <c r="H600">
        <v>0.29449999999999998</v>
      </c>
      <c r="I600">
        <v>0.33150000000000002</v>
      </c>
      <c r="J600">
        <v>9</v>
      </c>
      <c r="K600">
        <v>5</v>
      </c>
      <c r="L600" t="s">
        <v>49</v>
      </c>
      <c r="M600" t="s">
        <v>50</v>
      </c>
      <c r="N600" t="s">
        <v>51</v>
      </c>
      <c r="O600">
        <v>9</v>
      </c>
      <c r="P600" t="s">
        <v>58</v>
      </c>
      <c r="Q600">
        <v>1.9</v>
      </c>
    </row>
    <row r="601" spans="1:17" x14ac:dyDescent="0.25">
      <c r="A601">
        <v>552</v>
      </c>
      <c r="B601" t="s">
        <v>17</v>
      </c>
      <c r="C601">
        <v>0.61499999999999999</v>
      </c>
      <c r="D601">
        <v>0.49</v>
      </c>
      <c r="E601">
        <v>0.155</v>
      </c>
      <c r="F601">
        <v>0.98850000000000005</v>
      </c>
      <c r="G601">
        <v>0.41449999999999998</v>
      </c>
      <c r="H601">
        <v>0.19500000000000001</v>
      </c>
      <c r="I601">
        <v>0.34499999999999997</v>
      </c>
      <c r="J601">
        <v>13</v>
      </c>
      <c r="K601">
        <v>12</v>
      </c>
      <c r="L601" t="s">
        <v>63</v>
      </c>
      <c r="M601" t="s">
        <v>64</v>
      </c>
      <c r="N601" t="s">
        <v>29</v>
      </c>
      <c r="O601">
        <v>3</v>
      </c>
      <c r="P601" t="s">
        <v>39</v>
      </c>
      <c r="Q601">
        <v>3.6</v>
      </c>
    </row>
    <row r="602" spans="1:17" x14ac:dyDescent="0.25">
      <c r="A602">
        <v>3041</v>
      </c>
      <c r="B602" t="s">
        <v>22</v>
      </c>
      <c r="C602">
        <v>0.56999999999999995</v>
      </c>
      <c r="D602">
        <v>0.47</v>
      </c>
      <c r="E602">
        <v>0.14000000000000001</v>
      </c>
      <c r="F602">
        <v>0.871</v>
      </c>
      <c r="G602">
        <v>0.38500000000000001</v>
      </c>
      <c r="H602">
        <v>0.21099999999999999</v>
      </c>
      <c r="I602">
        <v>0.23150000000000001</v>
      </c>
      <c r="J602">
        <v>10</v>
      </c>
      <c r="K602">
        <v>8</v>
      </c>
      <c r="L602" t="s">
        <v>55</v>
      </c>
      <c r="M602" t="s">
        <v>56</v>
      </c>
      <c r="N602" t="s">
        <v>57</v>
      </c>
      <c r="O602">
        <v>8</v>
      </c>
      <c r="P602" t="s">
        <v>30</v>
      </c>
      <c r="Q602">
        <v>12.3</v>
      </c>
    </row>
    <row r="603" spans="1:17" x14ac:dyDescent="0.25">
      <c r="A603">
        <v>2535</v>
      </c>
      <c r="B603" t="s">
        <v>31</v>
      </c>
      <c r="C603">
        <v>0.64</v>
      </c>
      <c r="D603">
        <v>0.58499999999999996</v>
      </c>
      <c r="E603">
        <v>0.19500000000000001</v>
      </c>
      <c r="F603">
        <v>1.647</v>
      </c>
      <c r="G603">
        <v>0.72250000000000003</v>
      </c>
      <c r="H603">
        <v>0.33100000000000002</v>
      </c>
      <c r="I603">
        <v>0.47099999999999997</v>
      </c>
      <c r="J603">
        <v>12</v>
      </c>
      <c r="K603">
        <v>2</v>
      </c>
      <c r="L603" t="s">
        <v>52</v>
      </c>
      <c r="M603" t="s">
        <v>53</v>
      </c>
      <c r="N603" t="s">
        <v>54</v>
      </c>
      <c r="O603">
        <v>3</v>
      </c>
      <c r="P603" t="s">
        <v>39</v>
      </c>
      <c r="Q603">
        <v>3.6</v>
      </c>
    </row>
    <row r="604" spans="1:17" x14ac:dyDescent="0.25">
      <c r="A604">
        <v>115</v>
      </c>
      <c r="B604" t="s">
        <v>22</v>
      </c>
      <c r="C604">
        <v>0.54500000000000004</v>
      </c>
      <c r="D604">
        <v>0.41</v>
      </c>
      <c r="E604">
        <v>0.125</v>
      </c>
      <c r="F604">
        <v>0.69350000000000001</v>
      </c>
      <c r="G604">
        <v>0.29749999999999999</v>
      </c>
      <c r="H604">
        <v>0.14599999999999999</v>
      </c>
      <c r="I604">
        <v>0.21</v>
      </c>
      <c r="J604">
        <v>11</v>
      </c>
      <c r="K604">
        <v>8</v>
      </c>
      <c r="L604" t="s">
        <v>55</v>
      </c>
      <c r="M604" t="s">
        <v>56</v>
      </c>
      <c r="N604" t="s">
        <v>57</v>
      </c>
      <c r="O604">
        <v>9</v>
      </c>
      <c r="P604" t="s">
        <v>58</v>
      </c>
      <c r="Q604">
        <v>1.9</v>
      </c>
    </row>
    <row r="605" spans="1:17" x14ac:dyDescent="0.25">
      <c r="A605">
        <v>855</v>
      </c>
      <c r="B605" t="s">
        <v>31</v>
      </c>
      <c r="C605">
        <v>0.56999999999999995</v>
      </c>
      <c r="D605">
        <v>0.435</v>
      </c>
      <c r="E605">
        <v>0.13</v>
      </c>
      <c r="F605">
        <v>0.75349999999999995</v>
      </c>
      <c r="G605">
        <v>0.34899999999999998</v>
      </c>
      <c r="H605">
        <v>0.17549999999999999</v>
      </c>
      <c r="I605">
        <v>0.19400000000000001</v>
      </c>
      <c r="J605">
        <v>10</v>
      </c>
      <c r="K605">
        <v>6</v>
      </c>
      <c r="L605" t="s">
        <v>40</v>
      </c>
      <c r="M605" t="s">
        <v>41</v>
      </c>
      <c r="N605" t="s">
        <v>42</v>
      </c>
      <c r="O605">
        <v>9</v>
      </c>
      <c r="P605" t="s">
        <v>58</v>
      </c>
      <c r="Q605">
        <v>1.9</v>
      </c>
    </row>
    <row r="606" spans="1:17" x14ac:dyDescent="0.25">
      <c r="A606">
        <v>4076</v>
      </c>
      <c r="B606" t="s">
        <v>31</v>
      </c>
      <c r="C606">
        <v>0.54500000000000004</v>
      </c>
      <c r="D606">
        <v>0.45</v>
      </c>
      <c r="E606">
        <v>0.15</v>
      </c>
      <c r="F606">
        <v>0.78049999999999997</v>
      </c>
      <c r="G606">
        <v>0.3795</v>
      </c>
      <c r="H606">
        <v>0.16250000000000001</v>
      </c>
      <c r="I606">
        <v>0.216</v>
      </c>
      <c r="J606">
        <v>8</v>
      </c>
      <c r="K606">
        <v>9</v>
      </c>
      <c r="L606" t="s">
        <v>67</v>
      </c>
      <c r="M606" t="s">
        <v>68</v>
      </c>
      <c r="N606" t="s">
        <v>69</v>
      </c>
      <c r="O606">
        <v>7</v>
      </c>
      <c r="P606" t="s">
        <v>26</v>
      </c>
      <c r="Q606">
        <v>2.5</v>
      </c>
    </row>
    <row r="607" spans="1:17" x14ac:dyDescent="0.25">
      <c r="A607">
        <v>957</v>
      </c>
      <c r="B607" t="s">
        <v>31</v>
      </c>
      <c r="C607">
        <v>0.495</v>
      </c>
      <c r="D607">
        <v>0.4</v>
      </c>
      <c r="E607">
        <v>0.13500000000000001</v>
      </c>
      <c r="F607">
        <v>0.61</v>
      </c>
      <c r="G607">
        <v>0.27200000000000002</v>
      </c>
      <c r="H607">
        <v>0.14349999999999999</v>
      </c>
      <c r="I607">
        <v>0.14399999999999999</v>
      </c>
      <c r="J607">
        <v>7</v>
      </c>
      <c r="K607">
        <v>11</v>
      </c>
      <c r="L607" t="s">
        <v>37</v>
      </c>
      <c r="M607" t="s">
        <v>38</v>
      </c>
      <c r="N607" t="s">
        <v>29</v>
      </c>
      <c r="O607">
        <v>1</v>
      </c>
      <c r="P607" t="s">
        <v>21</v>
      </c>
      <c r="Q607">
        <v>22.1</v>
      </c>
    </row>
    <row r="608" spans="1:17" x14ac:dyDescent="0.25">
      <c r="A608">
        <v>4000</v>
      </c>
      <c r="B608" t="s">
        <v>17</v>
      </c>
      <c r="C608">
        <v>0.41499999999999998</v>
      </c>
      <c r="D608">
        <v>0.31</v>
      </c>
      <c r="E608">
        <v>9.5000000000000001E-2</v>
      </c>
      <c r="F608">
        <v>0.34</v>
      </c>
      <c r="G608">
        <v>0.18099999999999999</v>
      </c>
      <c r="H608">
        <v>5.7000000000000002E-2</v>
      </c>
      <c r="I608">
        <v>8.3000000000000004E-2</v>
      </c>
      <c r="J608">
        <v>6</v>
      </c>
      <c r="K608">
        <v>11</v>
      </c>
      <c r="L608" t="s">
        <v>37</v>
      </c>
      <c r="M608" t="s">
        <v>38</v>
      </c>
      <c r="N608" t="s">
        <v>29</v>
      </c>
      <c r="O608">
        <v>1</v>
      </c>
      <c r="P608" t="s">
        <v>21</v>
      </c>
      <c r="Q608">
        <v>22.1</v>
      </c>
    </row>
    <row r="609" spans="1:17" x14ac:dyDescent="0.25">
      <c r="A609">
        <v>1849</v>
      </c>
      <c r="B609" t="s">
        <v>17</v>
      </c>
      <c r="C609">
        <v>0.47499999999999998</v>
      </c>
      <c r="D609">
        <v>0.34</v>
      </c>
      <c r="E609">
        <v>0.105</v>
      </c>
      <c r="F609">
        <v>0.45350000000000001</v>
      </c>
      <c r="G609">
        <v>0.20300000000000001</v>
      </c>
      <c r="H609">
        <v>0.08</v>
      </c>
      <c r="I609">
        <v>0.14649999999999999</v>
      </c>
      <c r="J609">
        <v>9</v>
      </c>
      <c r="K609">
        <v>15</v>
      </c>
      <c r="L609" t="s">
        <v>32</v>
      </c>
      <c r="M609" t="s">
        <v>33</v>
      </c>
      <c r="N609" t="s">
        <v>29</v>
      </c>
      <c r="O609">
        <v>4</v>
      </c>
      <c r="P609" t="s">
        <v>59</v>
      </c>
      <c r="Q609">
        <v>6.1</v>
      </c>
    </row>
    <row r="610" spans="1:17" x14ac:dyDescent="0.25">
      <c r="A610">
        <v>3698</v>
      </c>
      <c r="B610" t="s">
        <v>31</v>
      </c>
      <c r="C610">
        <v>0.65</v>
      </c>
      <c r="D610">
        <v>0.51</v>
      </c>
      <c r="E610">
        <v>0.17499999999999999</v>
      </c>
      <c r="F610">
        <v>1.155</v>
      </c>
      <c r="G610">
        <v>0.4955</v>
      </c>
      <c r="H610">
        <v>0.20250000000000001</v>
      </c>
      <c r="I610">
        <v>0.38500000000000001</v>
      </c>
      <c r="J610">
        <v>12</v>
      </c>
      <c r="K610">
        <v>9</v>
      </c>
      <c r="L610" t="s">
        <v>67</v>
      </c>
      <c r="M610" t="s">
        <v>68</v>
      </c>
      <c r="N610" t="s">
        <v>69</v>
      </c>
      <c r="O610">
        <v>2</v>
      </c>
      <c r="P610" t="s">
        <v>70</v>
      </c>
      <c r="Q610">
        <v>18</v>
      </c>
    </row>
    <row r="611" spans="1:17" x14ac:dyDescent="0.25">
      <c r="A611">
        <v>3844</v>
      </c>
      <c r="B611" t="s">
        <v>31</v>
      </c>
      <c r="C611">
        <v>0.57499999999999996</v>
      </c>
      <c r="D611">
        <v>0.45</v>
      </c>
      <c r="E611">
        <v>0.16</v>
      </c>
      <c r="F611">
        <v>0.95499999999999996</v>
      </c>
      <c r="G611">
        <v>0.44</v>
      </c>
      <c r="H611">
        <v>0.16850000000000001</v>
      </c>
      <c r="I611">
        <v>0.27</v>
      </c>
      <c r="J611">
        <v>16</v>
      </c>
      <c r="K611">
        <v>3</v>
      </c>
      <c r="L611" t="s">
        <v>46</v>
      </c>
      <c r="M611" t="s">
        <v>47</v>
      </c>
      <c r="N611" t="s">
        <v>48</v>
      </c>
      <c r="O611">
        <v>3</v>
      </c>
      <c r="P611" t="s">
        <v>39</v>
      </c>
      <c r="Q611">
        <v>3.6</v>
      </c>
    </row>
    <row r="612" spans="1:17" x14ac:dyDescent="0.25">
      <c r="A612">
        <v>1307</v>
      </c>
      <c r="B612" t="s">
        <v>17</v>
      </c>
      <c r="C612">
        <v>0.54</v>
      </c>
      <c r="D612">
        <v>0.42</v>
      </c>
      <c r="E612">
        <v>0.14000000000000001</v>
      </c>
      <c r="F612">
        <v>0.72650000000000003</v>
      </c>
      <c r="G612">
        <v>0.32050000000000001</v>
      </c>
      <c r="H612">
        <v>0.14449999999999999</v>
      </c>
      <c r="I612">
        <v>0.22900000000000001</v>
      </c>
      <c r="J612">
        <v>9</v>
      </c>
      <c r="K612">
        <v>12</v>
      </c>
      <c r="L612" t="s">
        <v>63</v>
      </c>
      <c r="M612" t="s">
        <v>64</v>
      </c>
      <c r="N612" t="s">
        <v>29</v>
      </c>
      <c r="O612">
        <v>10</v>
      </c>
      <c r="P612" t="s">
        <v>35</v>
      </c>
      <c r="Q612">
        <v>24.1</v>
      </c>
    </row>
    <row r="613" spans="1:17" x14ac:dyDescent="0.25">
      <c r="A613">
        <v>3982</v>
      </c>
      <c r="B613" t="s">
        <v>31</v>
      </c>
      <c r="C613">
        <v>0.56499999999999995</v>
      </c>
      <c r="D613">
        <v>0.45500000000000002</v>
      </c>
      <c r="E613">
        <v>0.15</v>
      </c>
      <c r="F613">
        <v>0.97950000000000004</v>
      </c>
      <c r="G613">
        <v>0.44400000000000001</v>
      </c>
      <c r="H613">
        <v>0.20499999999999999</v>
      </c>
      <c r="I613">
        <v>0.27500000000000002</v>
      </c>
      <c r="J613">
        <v>8</v>
      </c>
      <c r="K613">
        <v>10</v>
      </c>
      <c r="L613" t="s">
        <v>23</v>
      </c>
      <c r="M613" t="s">
        <v>24</v>
      </c>
      <c r="N613" t="s">
        <v>25</v>
      </c>
      <c r="O613">
        <v>8</v>
      </c>
      <c r="P613" t="s">
        <v>30</v>
      </c>
      <c r="Q613">
        <v>12.3</v>
      </c>
    </row>
    <row r="614" spans="1:17" x14ac:dyDescent="0.25">
      <c r="A614">
        <v>2425</v>
      </c>
      <c r="B614" t="s">
        <v>31</v>
      </c>
      <c r="C614">
        <v>0.26</v>
      </c>
      <c r="D614">
        <v>0.2</v>
      </c>
      <c r="E614">
        <v>6.5000000000000002E-2</v>
      </c>
      <c r="F614">
        <v>9.6000000000000002E-2</v>
      </c>
      <c r="G614">
        <v>4.3999999999999997E-2</v>
      </c>
      <c r="H614">
        <v>2.7E-2</v>
      </c>
      <c r="I614">
        <v>0.03</v>
      </c>
      <c r="J614">
        <v>6</v>
      </c>
      <c r="K614">
        <v>11</v>
      </c>
      <c r="L614" t="s">
        <v>37</v>
      </c>
      <c r="M614" t="s">
        <v>38</v>
      </c>
      <c r="N614" t="s">
        <v>29</v>
      </c>
      <c r="O614">
        <v>1</v>
      </c>
      <c r="P614" t="s">
        <v>21</v>
      </c>
      <c r="Q614">
        <v>22.1</v>
      </c>
    </row>
    <row r="615" spans="1:17" x14ac:dyDescent="0.25">
      <c r="A615">
        <v>2594</v>
      </c>
      <c r="B615" t="s">
        <v>22</v>
      </c>
      <c r="C615">
        <v>0.59499999999999997</v>
      </c>
      <c r="D615">
        <v>0.47</v>
      </c>
      <c r="E615">
        <v>0.155</v>
      </c>
      <c r="F615">
        <v>1.1775</v>
      </c>
      <c r="G615">
        <v>0.54200000000000004</v>
      </c>
      <c r="H615">
        <v>0.26900000000000002</v>
      </c>
      <c r="I615">
        <v>0.31</v>
      </c>
      <c r="J615">
        <v>9</v>
      </c>
      <c r="K615">
        <v>8</v>
      </c>
      <c r="L615" t="s">
        <v>55</v>
      </c>
      <c r="M615" t="s">
        <v>56</v>
      </c>
      <c r="N615" t="s">
        <v>57</v>
      </c>
      <c r="O615">
        <v>9</v>
      </c>
      <c r="P615" t="s">
        <v>58</v>
      </c>
      <c r="Q615">
        <v>1.9</v>
      </c>
    </row>
    <row r="616" spans="1:17" x14ac:dyDescent="0.25">
      <c r="A616">
        <v>3118</v>
      </c>
      <c r="B616" t="s">
        <v>22</v>
      </c>
      <c r="C616">
        <v>0.47</v>
      </c>
      <c r="D616">
        <v>0.36</v>
      </c>
      <c r="E616">
        <v>0.1</v>
      </c>
      <c r="F616">
        <v>0.47049999999999997</v>
      </c>
      <c r="G616">
        <v>0.16350000000000001</v>
      </c>
      <c r="H616">
        <v>8.8999999999999996E-2</v>
      </c>
      <c r="I616">
        <v>0.13850000000000001</v>
      </c>
      <c r="J616">
        <v>8</v>
      </c>
      <c r="K616">
        <v>13</v>
      </c>
      <c r="L616" t="s">
        <v>27</v>
      </c>
      <c r="M616" t="s">
        <v>28</v>
      </c>
      <c r="N616" t="s">
        <v>29</v>
      </c>
      <c r="O616">
        <v>5</v>
      </c>
      <c r="P616" t="s">
        <v>34</v>
      </c>
      <c r="Q616">
        <v>12.8</v>
      </c>
    </row>
    <row r="617" spans="1:17" x14ac:dyDescent="0.25">
      <c r="A617">
        <v>2374</v>
      </c>
      <c r="B617" t="s">
        <v>22</v>
      </c>
      <c r="C617">
        <v>0.5</v>
      </c>
      <c r="D617">
        <v>0.40500000000000003</v>
      </c>
      <c r="E617">
        <v>0.15</v>
      </c>
      <c r="F617">
        <v>0.59650000000000003</v>
      </c>
      <c r="G617">
        <v>0.253</v>
      </c>
      <c r="H617">
        <v>0.126</v>
      </c>
      <c r="I617">
        <v>0.185</v>
      </c>
      <c r="J617">
        <v>12</v>
      </c>
      <c r="K617">
        <v>3</v>
      </c>
      <c r="L617" t="s">
        <v>46</v>
      </c>
      <c r="M617" t="s">
        <v>47</v>
      </c>
      <c r="N617" t="s">
        <v>48</v>
      </c>
      <c r="O617">
        <v>3</v>
      </c>
      <c r="P617" t="s">
        <v>39</v>
      </c>
      <c r="Q617">
        <v>3.6</v>
      </c>
    </row>
    <row r="618" spans="1:17" x14ac:dyDescent="0.25">
      <c r="A618">
        <v>2043</v>
      </c>
      <c r="B618" t="s">
        <v>17</v>
      </c>
      <c r="C618">
        <v>0.38500000000000001</v>
      </c>
      <c r="D618">
        <v>0.28000000000000003</v>
      </c>
      <c r="E618">
        <v>0.1</v>
      </c>
      <c r="F618">
        <v>0.27550000000000002</v>
      </c>
      <c r="G618">
        <v>0.1305</v>
      </c>
      <c r="H618">
        <v>6.0999999999999999E-2</v>
      </c>
      <c r="I618">
        <v>7.2499999999999995E-2</v>
      </c>
      <c r="J618">
        <v>8</v>
      </c>
      <c r="K618">
        <v>9</v>
      </c>
      <c r="L618" t="s">
        <v>67</v>
      </c>
      <c r="M618" t="s">
        <v>68</v>
      </c>
      <c r="N618" t="s">
        <v>69</v>
      </c>
      <c r="O618">
        <v>1</v>
      </c>
      <c r="P618" t="s">
        <v>21</v>
      </c>
      <c r="Q618">
        <v>22.1</v>
      </c>
    </row>
    <row r="619" spans="1:17" x14ac:dyDescent="0.25">
      <c r="A619">
        <v>1458</v>
      </c>
      <c r="B619" t="s">
        <v>22</v>
      </c>
      <c r="C619">
        <v>0.47499999999999998</v>
      </c>
      <c r="D619">
        <v>0.36499999999999999</v>
      </c>
      <c r="E619">
        <v>0.115</v>
      </c>
      <c r="F619">
        <v>0.56599999999999995</v>
      </c>
      <c r="G619">
        <v>0.28100000000000003</v>
      </c>
      <c r="H619">
        <v>0.11700000000000001</v>
      </c>
      <c r="I619">
        <v>0.13350000000000001</v>
      </c>
      <c r="J619">
        <v>7</v>
      </c>
      <c r="K619">
        <v>1</v>
      </c>
      <c r="L619" t="s">
        <v>65</v>
      </c>
      <c r="M619" t="s">
        <v>66</v>
      </c>
      <c r="N619" t="s">
        <v>29</v>
      </c>
      <c r="O619">
        <v>10</v>
      </c>
      <c r="P619" t="s">
        <v>35</v>
      </c>
      <c r="Q619">
        <v>24.1</v>
      </c>
    </row>
    <row r="620" spans="1:17" x14ac:dyDescent="0.25">
      <c r="A620">
        <v>3206</v>
      </c>
      <c r="B620" t="s">
        <v>31</v>
      </c>
      <c r="C620">
        <v>0.33500000000000002</v>
      </c>
      <c r="D620">
        <v>0.26500000000000001</v>
      </c>
      <c r="E620">
        <v>9.5000000000000001E-2</v>
      </c>
      <c r="F620">
        <v>0.19750000000000001</v>
      </c>
      <c r="G620">
        <v>7.9500000000000001E-2</v>
      </c>
      <c r="H620">
        <v>3.7499999999999999E-2</v>
      </c>
      <c r="I620">
        <v>7.0000000000000007E-2</v>
      </c>
      <c r="J620">
        <v>9</v>
      </c>
      <c r="K620">
        <v>14</v>
      </c>
      <c r="L620" t="s">
        <v>60</v>
      </c>
      <c r="M620" t="s">
        <v>61</v>
      </c>
      <c r="N620" t="s">
        <v>62</v>
      </c>
      <c r="O620">
        <v>7</v>
      </c>
      <c r="P620" t="s">
        <v>26</v>
      </c>
      <c r="Q620">
        <v>2.5</v>
      </c>
    </row>
    <row r="621" spans="1:17" x14ac:dyDescent="0.25">
      <c r="A621">
        <v>2054</v>
      </c>
      <c r="B621" t="s">
        <v>31</v>
      </c>
      <c r="C621">
        <v>0.46</v>
      </c>
      <c r="D621">
        <v>0.34499999999999997</v>
      </c>
      <c r="E621">
        <v>0.11</v>
      </c>
      <c r="F621">
        <v>0.45950000000000002</v>
      </c>
      <c r="G621">
        <v>0.23499999999999999</v>
      </c>
      <c r="H621">
        <v>8.8499999999999995E-2</v>
      </c>
      <c r="I621">
        <v>0.11600000000000001</v>
      </c>
      <c r="J621">
        <v>7</v>
      </c>
      <c r="K621">
        <v>13</v>
      </c>
      <c r="L621" t="s">
        <v>27</v>
      </c>
      <c r="M621" t="s">
        <v>28</v>
      </c>
      <c r="N621" t="s">
        <v>29</v>
      </c>
      <c r="O621">
        <v>6</v>
      </c>
      <c r="P621" t="s">
        <v>36</v>
      </c>
      <c r="Q621">
        <v>14.1</v>
      </c>
    </row>
    <row r="622" spans="1:17" x14ac:dyDescent="0.25">
      <c r="A622">
        <v>1000</v>
      </c>
      <c r="B622" t="s">
        <v>22</v>
      </c>
      <c r="C622">
        <v>0.59499999999999997</v>
      </c>
      <c r="D622">
        <v>0.47</v>
      </c>
      <c r="E622">
        <v>0.155</v>
      </c>
      <c r="F622">
        <v>1.121</v>
      </c>
      <c r="G622">
        <v>0.45150000000000001</v>
      </c>
      <c r="H622">
        <v>0.17799999999999999</v>
      </c>
      <c r="I622">
        <v>0.155</v>
      </c>
      <c r="J622">
        <v>11</v>
      </c>
      <c r="K622">
        <v>12</v>
      </c>
      <c r="L622" t="s">
        <v>63</v>
      </c>
      <c r="M622" t="s">
        <v>64</v>
      </c>
      <c r="N622" t="s">
        <v>29</v>
      </c>
      <c r="O622">
        <v>7</v>
      </c>
      <c r="P622" t="s">
        <v>26</v>
      </c>
      <c r="Q622">
        <v>2.5</v>
      </c>
    </row>
    <row r="623" spans="1:17" x14ac:dyDescent="0.25">
      <c r="A623">
        <v>3354</v>
      </c>
      <c r="B623" t="s">
        <v>17</v>
      </c>
      <c r="C623">
        <v>0.47499999999999998</v>
      </c>
      <c r="D623">
        <v>0.36499999999999999</v>
      </c>
      <c r="E623">
        <v>0.14000000000000001</v>
      </c>
      <c r="F623">
        <v>0.45450000000000002</v>
      </c>
      <c r="G623">
        <v>0.17100000000000001</v>
      </c>
      <c r="H623">
        <v>0.11799999999999999</v>
      </c>
      <c r="I623">
        <v>0.158</v>
      </c>
      <c r="J623">
        <v>8</v>
      </c>
      <c r="K623">
        <v>14</v>
      </c>
      <c r="L623" t="s">
        <v>60</v>
      </c>
      <c r="M623" t="s">
        <v>61</v>
      </c>
      <c r="N623" t="s">
        <v>62</v>
      </c>
      <c r="O623">
        <v>6</v>
      </c>
      <c r="P623" t="s">
        <v>36</v>
      </c>
      <c r="Q623">
        <v>14.1</v>
      </c>
    </row>
    <row r="624" spans="1:17" x14ac:dyDescent="0.25">
      <c r="A624">
        <v>3597</v>
      </c>
      <c r="B624" t="s">
        <v>31</v>
      </c>
      <c r="C624">
        <v>0.67500000000000004</v>
      </c>
      <c r="D624">
        <v>0.51500000000000001</v>
      </c>
      <c r="E624">
        <v>0.14499999999999999</v>
      </c>
      <c r="F624">
        <v>1.2649999999999999</v>
      </c>
      <c r="G624">
        <v>0.60250000000000004</v>
      </c>
      <c r="H624">
        <v>0.29899999999999999</v>
      </c>
      <c r="I624">
        <v>0.32500000000000001</v>
      </c>
      <c r="J624">
        <v>10</v>
      </c>
      <c r="K624">
        <v>2</v>
      </c>
      <c r="L624" t="s">
        <v>52</v>
      </c>
      <c r="M624" t="s">
        <v>53</v>
      </c>
      <c r="N624" t="s">
        <v>54</v>
      </c>
      <c r="O624">
        <v>4</v>
      </c>
      <c r="P624" t="s">
        <v>59</v>
      </c>
      <c r="Q624">
        <v>6.1</v>
      </c>
    </row>
    <row r="625" spans="1:17" x14ac:dyDescent="0.25">
      <c r="A625">
        <v>3254</v>
      </c>
      <c r="B625" t="s">
        <v>17</v>
      </c>
      <c r="C625">
        <v>0.43</v>
      </c>
      <c r="D625">
        <v>0.35</v>
      </c>
      <c r="E625">
        <v>0.105</v>
      </c>
      <c r="F625">
        <v>0.36599999999999999</v>
      </c>
      <c r="G625">
        <v>0.17050000000000001</v>
      </c>
      <c r="H625">
        <v>8.5500000000000007E-2</v>
      </c>
      <c r="I625">
        <v>0.11</v>
      </c>
      <c r="J625">
        <v>6</v>
      </c>
      <c r="K625">
        <v>15</v>
      </c>
      <c r="L625" t="s">
        <v>32</v>
      </c>
      <c r="M625" t="s">
        <v>33</v>
      </c>
      <c r="N625" t="s">
        <v>29</v>
      </c>
      <c r="O625">
        <v>3</v>
      </c>
      <c r="P625" t="s">
        <v>39</v>
      </c>
      <c r="Q625">
        <v>3.6</v>
      </c>
    </row>
    <row r="626" spans="1:17" x14ac:dyDescent="0.25">
      <c r="A626">
        <v>1713</v>
      </c>
      <c r="B626" t="s">
        <v>22</v>
      </c>
      <c r="C626">
        <v>0.64500000000000002</v>
      </c>
      <c r="D626">
        <v>0.51</v>
      </c>
      <c r="E626">
        <v>0.16</v>
      </c>
      <c r="F626">
        <v>1.2415</v>
      </c>
      <c r="G626">
        <v>0.58150000000000002</v>
      </c>
      <c r="H626">
        <v>0.27600000000000002</v>
      </c>
      <c r="I626">
        <v>0.315</v>
      </c>
      <c r="J626">
        <v>9</v>
      </c>
      <c r="K626">
        <v>11</v>
      </c>
      <c r="L626" t="s">
        <v>37</v>
      </c>
      <c r="M626" t="s">
        <v>38</v>
      </c>
      <c r="N626" t="s">
        <v>29</v>
      </c>
      <c r="O626">
        <v>4</v>
      </c>
      <c r="P626" t="s">
        <v>59</v>
      </c>
      <c r="Q626">
        <v>6.1</v>
      </c>
    </row>
    <row r="627" spans="1:17" x14ac:dyDescent="0.25">
      <c r="A627">
        <v>500</v>
      </c>
      <c r="B627" t="s">
        <v>31</v>
      </c>
      <c r="C627">
        <v>0.55500000000000005</v>
      </c>
      <c r="D627">
        <v>0.45</v>
      </c>
      <c r="E627">
        <v>0.17499999999999999</v>
      </c>
      <c r="F627">
        <v>0.874</v>
      </c>
      <c r="G627">
        <v>0.32750000000000001</v>
      </c>
      <c r="H627">
        <v>0.20200000000000001</v>
      </c>
      <c r="I627">
        <v>0.30499999999999999</v>
      </c>
      <c r="J627">
        <v>10</v>
      </c>
      <c r="K627">
        <v>7</v>
      </c>
      <c r="L627" t="s">
        <v>43</v>
      </c>
      <c r="M627" t="s">
        <v>44</v>
      </c>
      <c r="N627" t="s">
        <v>45</v>
      </c>
      <c r="O627">
        <v>2</v>
      </c>
      <c r="P627" t="s">
        <v>70</v>
      </c>
      <c r="Q627">
        <v>18</v>
      </c>
    </row>
    <row r="628" spans="1:17" x14ac:dyDescent="0.25">
      <c r="A628">
        <v>2807</v>
      </c>
      <c r="B628" t="s">
        <v>22</v>
      </c>
      <c r="C628">
        <v>0.67500000000000004</v>
      </c>
      <c r="D628">
        <v>0.52500000000000002</v>
      </c>
      <c r="E628">
        <v>0.17</v>
      </c>
      <c r="F628">
        <v>1.7110000000000001</v>
      </c>
      <c r="G628">
        <v>0.83650000000000002</v>
      </c>
      <c r="H628">
        <v>0.35199999999999998</v>
      </c>
      <c r="I628">
        <v>0.47499999999999998</v>
      </c>
      <c r="J628">
        <v>9</v>
      </c>
      <c r="K628">
        <v>15</v>
      </c>
      <c r="L628" t="s">
        <v>32</v>
      </c>
      <c r="M628" t="s">
        <v>33</v>
      </c>
      <c r="N628" t="s">
        <v>29</v>
      </c>
      <c r="O628">
        <v>10</v>
      </c>
      <c r="P628" t="s">
        <v>35</v>
      </c>
      <c r="Q628">
        <v>24.1</v>
      </c>
    </row>
    <row r="629" spans="1:17" x14ac:dyDescent="0.25">
      <c r="A629">
        <v>2500</v>
      </c>
      <c r="B629" t="s">
        <v>31</v>
      </c>
      <c r="C629">
        <v>0.54</v>
      </c>
      <c r="D629">
        <v>0.41</v>
      </c>
      <c r="E629">
        <v>0.14499999999999999</v>
      </c>
      <c r="F629">
        <v>0.98899999999999999</v>
      </c>
      <c r="G629">
        <v>0.28149999999999997</v>
      </c>
      <c r="H629">
        <v>0.21299999999999999</v>
      </c>
      <c r="I629">
        <v>0.35499999999999998</v>
      </c>
      <c r="J629">
        <v>19</v>
      </c>
      <c r="K629">
        <v>12</v>
      </c>
      <c r="L629" t="s">
        <v>63</v>
      </c>
      <c r="M629" t="s">
        <v>64</v>
      </c>
      <c r="N629" t="s">
        <v>29</v>
      </c>
      <c r="O629">
        <v>9</v>
      </c>
      <c r="P629" t="s">
        <v>58</v>
      </c>
      <c r="Q629">
        <v>1.9</v>
      </c>
    </row>
    <row r="630" spans="1:17" x14ac:dyDescent="0.25">
      <c r="A630">
        <v>1822</v>
      </c>
      <c r="B630" t="s">
        <v>22</v>
      </c>
      <c r="C630">
        <v>0.72</v>
      </c>
      <c r="D630">
        <v>0.55000000000000004</v>
      </c>
      <c r="E630">
        <v>0.19500000000000001</v>
      </c>
      <c r="F630">
        <v>2.073</v>
      </c>
      <c r="G630">
        <v>1.0714999999999999</v>
      </c>
      <c r="H630">
        <v>0.42649999999999999</v>
      </c>
      <c r="I630">
        <v>0.50149999999999995</v>
      </c>
      <c r="J630">
        <v>9</v>
      </c>
      <c r="K630">
        <v>5</v>
      </c>
      <c r="L630" t="s">
        <v>49</v>
      </c>
      <c r="M630" t="s">
        <v>50</v>
      </c>
      <c r="N630" t="s">
        <v>51</v>
      </c>
      <c r="O630">
        <v>1</v>
      </c>
      <c r="P630" t="s">
        <v>21</v>
      </c>
      <c r="Q630">
        <v>22.1</v>
      </c>
    </row>
    <row r="631" spans="1:17" x14ac:dyDescent="0.25">
      <c r="A631">
        <v>3636</v>
      </c>
      <c r="B631" t="s">
        <v>17</v>
      </c>
      <c r="C631">
        <v>0.37</v>
      </c>
      <c r="D631">
        <v>0.27500000000000002</v>
      </c>
      <c r="E631">
        <v>9.5000000000000001E-2</v>
      </c>
      <c r="F631">
        <v>0.25700000000000001</v>
      </c>
      <c r="G631">
        <v>0.10150000000000001</v>
      </c>
      <c r="H631">
        <v>5.5E-2</v>
      </c>
      <c r="I631">
        <v>8.2500000000000004E-2</v>
      </c>
      <c r="J631">
        <v>6</v>
      </c>
      <c r="K631">
        <v>12</v>
      </c>
      <c r="L631" t="s">
        <v>63</v>
      </c>
      <c r="M631" t="s">
        <v>64</v>
      </c>
      <c r="N631" t="s">
        <v>29</v>
      </c>
      <c r="O631">
        <v>2</v>
      </c>
      <c r="P631" t="s">
        <v>70</v>
      </c>
      <c r="Q631">
        <v>18</v>
      </c>
    </row>
    <row r="632" spans="1:17" x14ac:dyDescent="0.25">
      <c r="A632">
        <v>2227</v>
      </c>
      <c r="B632" t="s">
        <v>17</v>
      </c>
      <c r="C632">
        <v>0.35499999999999998</v>
      </c>
      <c r="D632">
        <v>0.28000000000000003</v>
      </c>
      <c r="E632">
        <v>0.11</v>
      </c>
      <c r="F632">
        <v>0.2235</v>
      </c>
      <c r="G632">
        <v>8.1500000000000003E-2</v>
      </c>
      <c r="H632">
        <v>5.2499999999999998E-2</v>
      </c>
      <c r="I632">
        <v>0.08</v>
      </c>
      <c r="J632">
        <v>7</v>
      </c>
      <c r="K632">
        <v>10</v>
      </c>
      <c r="L632" t="s">
        <v>23</v>
      </c>
      <c r="M632" t="s">
        <v>24</v>
      </c>
      <c r="N632" t="s">
        <v>25</v>
      </c>
      <c r="O632">
        <v>2</v>
      </c>
      <c r="P632" t="s">
        <v>70</v>
      </c>
      <c r="Q632">
        <v>18</v>
      </c>
    </row>
    <row r="633" spans="1:17" x14ac:dyDescent="0.25">
      <c r="A633">
        <v>895</v>
      </c>
      <c r="B633" t="s">
        <v>17</v>
      </c>
      <c r="C633">
        <v>0.24</v>
      </c>
      <c r="D633">
        <v>0.17499999999999999</v>
      </c>
      <c r="E633">
        <v>6.5000000000000002E-2</v>
      </c>
      <c r="F633">
        <v>6.6500000000000004E-2</v>
      </c>
      <c r="G633">
        <v>3.1E-2</v>
      </c>
      <c r="H633">
        <v>1.35E-2</v>
      </c>
      <c r="I633">
        <v>1.7000000000000001E-2</v>
      </c>
      <c r="J633">
        <v>3</v>
      </c>
      <c r="K633">
        <v>15</v>
      </c>
      <c r="L633" t="s">
        <v>32</v>
      </c>
      <c r="M633" t="s">
        <v>33</v>
      </c>
      <c r="N633" t="s">
        <v>29</v>
      </c>
      <c r="O633">
        <v>5</v>
      </c>
      <c r="P633" t="s">
        <v>34</v>
      </c>
      <c r="Q633">
        <v>12.8</v>
      </c>
    </row>
    <row r="634" spans="1:17" x14ac:dyDescent="0.25">
      <c r="A634">
        <v>969</v>
      </c>
      <c r="B634" t="s">
        <v>31</v>
      </c>
      <c r="C634">
        <v>0.51</v>
      </c>
      <c r="D634">
        <v>0.40500000000000003</v>
      </c>
      <c r="E634">
        <v>0.15</v>
      </c>
      <c r="F634">
        <v>0.70350000000000001</v>
      </c>
      <c r="G634">
        <v>0.34699999999999998</v>
      </c>
      <c r="H634">
        <v>0.13400000000000001</v>
      </c>
      <c r="I634">
        <v>0.1885</v>
      </c>
      <c r="J634">
        <v>8</v>
      </c>
      <c r="K634">
        <v>13</v>
      </c>
      <c r="L634" t="s">
        <v>27</v>
      </c>
      <c r="M634" t="s">
        <v>28</v>
      </c>
      <c r="N634" t="s">
        <v>29</v>
      </c>
      <c r="O634">
        <v>7</v>
      </c>
      <c r="P634" t="s">
        <v>26</v>
      </c>
      <c r="Q634">
        <v>2.5</v>
      </c>
    </row>
    <row r="635" spans="1:17" x14ac:dyDescent="0.25">
      <c r="A635">
        <v>1521</v>
      </c>
      <c r="B635" t="s">
        <v>31</v>
      </c>
      <c r="C635">
        <v>0.67</v>
      </c>
      <c r="D635">
        <v>0.5</v>
      </c>
      <c r="E635">
        <v>0.19</v>
      </c>
      <c r="F635">
        <v>1.5189999999999999</v>
      </c>
      <c r="G635">
        <v>0.61599999999999999</v>
      </c>
      <c r="H635">
        <v>0.38800000000000001</v>
      </c>
      <c r="I635">
        <v>0.41499999999999998</v>
      </c>
      <c r="J635">
        <v>10</v>
      </c>
      <c r="K635">
        <v>14</v>
      </c>
      <c r="L635" t="s">
        <v>60</v>
      </c>
      <c r="M635" t="s">
        <v>61</v>
      </c>
      <c r="N635" t="s">
        <v>62</v>
      </c>
      <c r="O635">
        <v>1</v>
      </c>
      <c r="P635" t="s">
        <v>21</v>
      </c>
      <c r="Q635">
        <v>22.1</v>
      </c>
    </row>
    <row r="636" spans="1:17" x14ac:dyDescent="0.25">
      <c r="A636">
        <v>503</v>
      </c>
      <c r="B636" t="s">
        <v>22</v>
      </c>
      <c r="C636">
        <v>0.62</v>
      </c>
      <c r="D636">
        <v>0.47</v>
      </c>
      <c r="E636">
        <v>0.22500000000000001</v>
      </c>
      <c r="F636">
        <v>1.115</v>
      </c>
      <c r="G636">
        <v>0.378</v>
      </c>
      <c r="H636">
        <v>0.2145</v>
      </c>
      <c r="I636">
        <v>0.36</v>
      </c>
      <c r="J636">
        <v>15</v>
      </c>
      <c r="K636">
        <v>8</v>
      </c>
      <c r="L636" t="s">
        <v>55</v>
      </c>
      <c r="M636" t="s">
        <v>56</v>
      </c>
      <c r="N636" t="s">
        <v>57</v>
      </c>
      <c r="O636">
        <v>3</v>
      </c>
      <c r="P636" t="s">
        <v>39</v>
      </c>
      <c r="Q636">
        <v>3.6</v>
      </c>
    </row>
    <row r="637" spans="1:17" x14ac:dyDescent="0.25">
      <c r="A637">
        <v>948</v>
      </c>
      <c r="B637" t="s">
        <v>31</v>
      </c>
      <c r="C637">
        <v>0.47499999999999998</v>
      </c>
      <c r="D637">
        <v>0.37</v>
      </c>
      <c r="E637">
        <v>0.125</v>
      </c>
      <c r="F637">
        <v>0.53700000000000003</v>
      </c>
      <c r="G637">
        <v>0.222</v>
      </c>
      <c r="H637">
        <v>0.1215</v>
      </c>
      <c r="I637">
        <v>0.15</v>
      </c>
      <c r="J637">
        <v>9</v>
      </c>
      <c r="K637">
        <v>6</v>
      </c>
      <c r="L637" t="s">
        <v>40</v>
      </c>
      <c r="M637" t="s">
        <v>41</v>
      </c>
      <c r="N637" t="s">
        <v>42</v>
      </c>
      <c r="O637">
        <v>2</v>
      </c>
      <c r="P637" t="s">
        <v>70</v>
      </c>
      <c r="Q637">
        <v>18</v>
      </c>
    </row>
    <row r="638" spans="1:17" x14ac:dyDescent="0.25">
      <c r="A638">
        <v>1451</v>
      </c>
      <c r="B638" t="s">
        <v>17</v>
      </c>
      <c r="C638">
        <v>0.45500000000000002</v>
      </c>
      <c r="D638">
        <v>0.33500000000000002</v>
      </c>
      <c r="E638">
        <v>0.13500000000000001</v>
      </c>
      <c r="F638">
        <v>0.501</v>
      </c>
      <c r="G638">
        <v>0.27400000000000002</v>
      </c>
      <c r="H638">
        <v>9.9500000000000005E-2</v>
      </c>
      <c r="I638">
        <v>0.1065</v>
      </c>
      <c r="J638">
        <v>7</v>
      </c>
      <c r="K638">
        <v>12</v>
      </c>
      <c r="L638" t="s">
        <v>63</v>
      </c>
      <c r="M638" t="s">
        <v>64</v>
      </c>
      <c r="N638" t="s">
        <v>29</v>
      </c>
      <c r="O638">
        <v>1</v>
      </c>
      <c r="P638" t="s">
        <v>21</v>
      </c>
      <c r="Q638">
        <v>22.1</v>
      </c>
    </row>
    <row r="639" spans="1:17" x14ac:dyDescent="0.25">
      <c r="A639">
        <v>2338</v>
      </c>
      <c r="B639" t="s">
        <v>31</v>
      </c>
      <c r="C639">
        <v>0.56000000000000005</v>
      </c>
      <c r="D639">
        <v>0.45500000000000002</v>
      </c>
      <c r="E639">
        <v>0.16500000000000001</v>
      </c>
      <c r="F639">
        <v>0.86</v>
      </c>
      <c r="G639">
        <v>0.40150000000000002</v>
      </c>
      <c r="H639">
        <v>0.16950000000000001</v>
      </c>
      <c r="I639">
        <v>0.245</v>
      </c>
      <c r="J639">
        <v>11</v>
      </c>
      <c r="K639">
        <v>15</v>
      </c>
      <c r="L639" t="s">
        <v>32</v>
      </c>
      <c r="M639" t="s">
        <v>33</v>
      </c>
      <c r="N639" t="s">
        <v>29</v>
      </c>
      <c r="O639">
        <v>10</v>
      </c>
      <c r="P639" t="s">
        <v>35</v>
      </c>
      <c r="Q639">
        <v>24.1</v>
      </c>
    </row>
    <row r="640" spans="1:17" x14ac:dyDescent="0.25">
      <c r="A640">
        <v>3219</v>
      </c>
      <c r="B640" t="s">
        <v>22</v>
      </c>
      <c r="C640">
        <v>0.64</v>
      </c>
      <c r="D640">
        <v>0.505</v>
      </c>
      <c r="E640">
        <v>0.19</v>
      </c>
      <c r="F640">
        <v>1.2355</v>
      </c>
      <c r="G640">
        <v>0.44350000000000001</v>
      </c>
      <c r="H640">
        <v>0.3105</v>
      </c>
      <c r="I640">
        <v>0.36499999999999999</v>
      </c>
      <c r="J640">
        <v>14</v>
      </c>
      <c r="K640">
        <v>2</v>
      </c>
      <c r="L640" t="s">
        <v>52</v>
      </c>
      <c r="M640" t="s">
        <v>53</v>
      </c>
      <c r="N640" t="s">
        <v>54</v>
      </c>
      <c r="O640">
        <v>2</v>
      </c>
      <c r="P640" t="s">
        <v>70</v>
      </c>
      <c r="Q640">
        <v>18</v>
      </c>
    </row>
    <row r="641" spans="1:17" x14ac:dyDescent="0.25">
      <c r="A641">
        <v>919</v>
      </c>
      <c r="B641" t="s">
        <v>17</v>
      </c>
      <c r="C641">
        <v>0.41</v>
      </c>
      <c r="D641">
        <v>0.30499999999999999</v>
      </c>
      <c r="E641">
        <v>0.09</v>
      </c>
      <c r="F641">
        <v>0.35349999999999998</v>
      </c>
      <c r="G641">
        <v>0.157</v>
      </c>
      <c r="H641">
        <v>7.4499999999999997E-2</v>
      </c>
      <c r="I641">
        <v>0.1</v>
      </c>
      <c r="J641">
        <v>7</v>
      </c>
      <c r="K641">
        <v>4</v>
      </c>
      <c r="L641" t="s">
        <v>18</v>
      </c>
      <c r="M641" t="s">
        <v>19</v>
      </c>
      <c r="N641" t="s">
        <v>20</v>
      </c>
      <c r="O641">
        <v>5</v>
      </c>
      <c r="P641" t="s">
        <v>34</v>
      </c>
      <c r="Q641">
        <v>12.8</v>
      </c>
    </row>
    <row r="642" spans="1:17" x14ac:dyDescent="0.25">
      <c r="A642">
        <v>1346</v>
      </c>
      <c r="B642" t="s">
        <v>31</v>
      </c>
      <c r="C642">
        <v>0.58499999999999996</v>
      </c>
      <c r="D642">
        <v>0.47499999999999998</v>
      </c>
      <c r="E642">
        <v>0.15</v>
      </c>
      <c r="F642">
        <v>1.0649999999999999</v>
      </c>
      <c r="G642">
        <v>0.53149999999999997</v>
      </c>
      <c r="H642">
        <v>0.19900000000000001</v>
      </c>
      <c r="I642">
        <v>0.28849999999999998</v>
      </c>
      <c r="J642">
        <v>10</v>
      </c>
      <c r="K642">
        <v>13</v>
      </c>
      <c r="L642" t="s">
        <v>27</v>
      </c>
      <c r="M642" t="s">
        <v>28</v>
      </c>
      <c r="N642" t="s">
        <v>29</v>
      </c>
      <c r="O642">
        <v>7</v>
      </c>
      <c r="P642" t="s">
        <v>26</v>
      </c>
      <c r="Q642">
        <v>2.5</v>
      </c>
    </row>
    <row r="643" spans="1:17" x14ac:dyDescent="0.25">
      <c r="A643">
        <v>623</v>
      </c>
      <c r="B643" t="s">
        <v>22</v>
      </c>
      <c r="C643">
        <v>0.5</v>
      </c>
      <c r="D643">
        <v>0.38500000000000001</v>
      </c>
      <c r="E643">
        <v>0.115</v>
      </c>
      <c r="F643">
        <v>0.67849999999999999</v>
      </c>
      <c r="G643">
        <v>0.29449999999999998</v>
      </c>
      <c r="H643">
        <v>0.13800000000000001</v>
      </c>
      <c r="I643">
        <v>0.19500000000000001</v>
      </c>
      <c r="J643">
        <v>12</v>
      </c>
      <c r="K643">
        <v>8</v>
      </c>
      <c r="L643" t="s">
        <v>55</v>
      </c>
      <c r="M643" t="s">
        <v>56</v>
      </c>
      <c r="N643" t="s">
        <v>57</v>
      </c>
      <c r="O643">
        <v>6</v>
      </c>
      <c r="P643" t="s">
        <v>36</v>
      </c>
      <c r="Q643">
        <v>14.1</v>
      </c>
    </row>
    <row r="644" spans="1:17" x14ac:dyDescent="0.25">
      <c r="A644">
        <v>3163</v>
      </c>
      <c r="B644" t="s">
        <v>31</v>
      </c>
      <c r="C644">
        <v>0.64</v>
      </c>
      <c r="D644">
        <v>0.49</v>
      </c>
      <c r="E644">
        <v>0.14000000000000001</v>
      </c>
      <c r="F644">
        <v>1.194</v>
      </c>
      <c r="G644">
        <v>0.44450000000000001</v>
      </c>
      <c r="H644">
        <v>0.23799999999999999</v>
      </c>
      <c r="I644">
        <v>0.375</v>
      </c>
      <c r="J644">
        <v>15</v>
      </c>
      <c r="K644">
        <v>14</v>
      </c>
      <c r="L644" t="s">
        <v>60</v>
      </c>
      <c r="M644" t="s">
        <v>61</v>
      </c>
      <c r="N644" t="s">
        <v>62</v>
      </c>
      <c r="O644">
        <v>2</v>
      </c>
      <c r="P644" t="s">
        <v>70</v>
      </c>
      <c r="Q644">
        <v>18</v>
      </c>
    </row>
    <row r="645" spans="1:17" x14ac:dyDescent="0.25">
      <c r="A645">
        <v>3385</v>
      </c>
      <c r="B645" t="s">
        <v>22</v>
      </c>
      <c r="C645">
        <v>0.30499999999999999</v>
      </c>
      <c r="D645">
        <v>0.22500000000000001</v>
      </c>
      <c r="E645">
        <v>7.0000000000000007E-2</v>
      </c>
      <c r="F645">
        <v>0.14849999999999999</v>
      </c>
      <c r="G645">
        <v>5.8500000000000003E-2</v>
      </c>
      <c r="H645">
        <v>3.3500000000000002E-2</v>
      </c>
      <c r="I645">
        <v>4.4999999999999998E-2</v>
      </c>
      <c r="J645">
        <v>7</v>
      </c>
      <c r="K645">
        <v>10</v>
      </c>
      <c r="L645" t="s">
        <v>23</v>
      </c>
      <c r="M645" t="s">
        <v>24</v>
      </c>
      <c r="N645" t="s">
        <v>25</v>
      </c>
      <c r="O645">
        <v>8</v>
      </c>
      <c r="P645" t="s">
        <v>30</v>
      </c>
      <c r="Q645">
        <v>12.3</v>
      </c>
    </row>
    <row r="646" spans="1:17" x14ac:dyDescent="0.25">
      <c r="A646">
        <v>2742</v>
      </c>
      <c r="B646" t="s">
        <v>17</v>
      </c>
      <c r="C646">
        <v>0.46</v>
      </c>
      <c r="D646">
        <v>0.35</v>
      </c>
      <c r="E646">
        <v>0.1</v>
      </c>
      <c r="F646">
        <v>0.47099999999999997</v>
      </c>
      <c r="G646">
        <v>0.252</v>
      </c>
      <c r="H646">
        <v>7.6999999999999999E-2</v>
      </c>
      <c r="I646">
        <v>0.123</v>
      </c>
      <c r="J646">
        <v>8</v>
      </c>
      <c r="K646">
        <v>6</v>
      </c>
      <c r="L646" t="s">
        <v>40</v>
      </c>
      <c r="M646" t="s">
        <v>41</v>
      </c>
      <c r="N646" t="s">
        <v>42</v>
      </c>
      <c r="O646">
        <v>5</v>
      </c>
      <c r="P646" t="s">
        <v>34</v>
      </c>
      <c r="Q646">
        <v>12.8</v>
      </c>
    </row>
    <row r="647" spans="1:17" x14ac:dyDescent="0.25">
      <c r="A647">
        <v>200</v>
      </c>
      <c r="B647" t="s">
        <v>31</v>
      </c>
      <c r="C647">
        <v>0.58499999999999996</v>
      </c>
      <c r="D647">
        <v>0.46</v>
      </c>
      <c r="E647">
        <v>0.185</v>
      </c>
      <c r="F647">
        <v>0.92200000000000004</v>
      </c>
      <c r="G647">
        <v>0.36349999999999999</v>
      </c>
      <c r="H647">
        <v>0.21299999999999999</v>
      </c>
      <c r="I647">
        <v>0.28499999999999998</v>
      </c>
      <c r="J647">
        <v>10</v>
      </c>
      <c r="K647">
        <v>11</v>
      </c>
      <c r="L647" t="s">
        <v>37</v>
      </c>
      <c r="M647" t="s">
        <v>38</v>
      </c>
      <c r="N647" t="s">
        <v>29</v>
      </c>
      <c r="O647">
        <v>2</v>
      </c>
      <c r="P647" t="s">
        <v>70</v>
      </c>
      <c r="Q647">
        <v>18</v>
      </c>
    </row>
    <row r="648" spans="1:17" x14ac:dyDescent="0.25">
      <c r="A648">
        <v>1027</v>
      </c>
      <c r="B648" t="s">
        <v>31</v>
      </c>
      <c r="C648">
        <v>0.64500000000000002</v>
      </c>
      <c r="D648">
        <v>0.52</v>
      </c>
      <c r="E648">
        <v>0.17499999999999999</v>
      </c>
      <c r="F648">
        <v>1.5609999999999999</v>
      </c>
      <c r="G648">
        <v>0.70899999999999996</v>
      </c>
      <c r="H648">
        <v>0.35549999999999998</v>
      </c>
      <c r="I648">
        <v>0.4</v>
      </c>
      <c r="J648">
        <v>8</v>
      </c>
      <c r="K648">
        <v>7</v>
      </c>
      <c r="L648" t="s">
        <v>43</v>
      </c>
      <c r="M648" t="s">
        <v>44</v>
      </c>
      <c r="N648" t="s">
        <v>45</v>
      </c>
      <c r="O648">
        <v>5</v>
      </c>
      <c r="P648" t="s">
        <v>34</v>
      </c>
      <c r="Q648">
        <v>12.8</v>
      </c>
    </row>
    <row r="649" spans="1:17" x14ac:dyDescent="0.25">
      <c r="A649">
        <v>3665</v>
      </c>
      <c r="B649" t="s">
        <v>17</v>
      </c>
      <c r="C649">
        <v>0.55500000000000005</v>
      </c>
      <c r="D649">
        <v>0.43</v>
      </c>
      <c r="E649">
        <v>0.15</v>
      </c>
      <c r="F649">
        <v>0.78300000000000003</v>
      </c>
      <c r="G649">
        <v>0.34499999999999997</v>
      </c>
      <c r="H649">
        <v>0.17549999999999999</v>
      </c>
      <c r="I649">
        <v>0.247</v>
      </c>
      <c r="J649">
        <v>9</v>
      </c>
      <c r="K649">
        <v>1</v>
      </c>
      <c r="L649" t="s">
        <v>65</v>
      </c>
      <c r="M649" t="s">
        <v>66</v>
      </c>
      <c r="N649" t="s">
        <v>29</v>
      </c>
      <c r="O649">
        <v>8</v>
      </c>
      <c r="P649" t="s">
        <v>30</v>
      </c>
      <c r="Q649">
        <v>12.3</v>
      </c>
    </row>
    <row r="650" spans="1:17" x14ac:dyDescent="0.25">
      <c r="A650">
        <v>73</v>
      </c>
      <c r="B650" t="s">
        <v>22</v>
      </c>
      <c r="C650">
        <v>0.59499999999999997</v>
      </c>
      <c r="D650">
        <v>0.47499999999999998</v>
      </c>
      <c r="E650">
        <v>0.17</v>
      </c>
      <c r="F650">
        <v>1.2470000000000001</v>
      </c>
      <c r="G650">
        <v>0.48</v>
      </c>
      <c r="H650">
        <v>0.22500000000000001</v>
      </c>
      <c r="I650">
        <v>0.42499999999999999</v>
      </c>
      <c r="J650">
        <v>20</v>
      </c>
      <c r="K650">
        <v>11</v>
      </c>
      <c r="L650" t="s">
        <v>37</v>
      </c>
      <c r="M650" t="s">
        <v>38</v>
      </c>
      <c r="N650" t="s">
        <v>29</v>
      </c>
      <c r="O650">
        <v>5</v>
      </c>
      <c r="P650" t="s">
        <v>34</v>
      </c>
      <c r="Q650">
        <v>12.8</v>
      </c>
    </row>
    <row r="651" spans="1:17" x14ac:dyDescent="0.25">
      <c r="A651">
        <v>2076</v>
      </c>
      <c r="B651" t="s">
        <v>31</v>
      </c>
      <c r="C651">
        <v>0.59499999999999997</v>
      </c>
      <c r="D651">
        <v>0.46500000000000002</v>
      </c>
      <c r="E651">
        <v>0.15</v>
      </c>
      <c r="F651">
        <v>0.91900000000000004</v>
      </c>
      <c r="G651">
        <v>0.4335</v>
      </c>
      <c r="H651">
        <v>0.17649999999999999</v>
      </c>
      <c r="I651">
        <v>0.26200000000000001</v>
      </c>
      <c r="J651">
        <v>9</v>
      </c>
      <c r="K651">
        <v>9</v>
      </c>
      <c r="L651" t="s">
        <v>67</v>
      </c>
      <c r="M651" t="s">
        <v>68</v>
      </c>
      <c r="N651" t="s">
        <v>69</v>
      </c>
      <c r="O651">
        <v>7</v>
      </c>
      <c r="P651" t="s">
        <v>26</v>
      </c>
      <c r="Q651">
        <v>2.5</v>
      </c>
    </row>
    <row r="652" spans="1:17" x14ac:dyDescent="0.25">
      <c r="A652">
        <v>2546</v>
      </c>
      <c r="B652" t="s">
        <v>17</v>
      </c>
      <c r="C652">
        <v>0.20499999999999999</v>
      </c>
      <c r="D652">
        <v>0.15</v>
      </c>
      <c r="E652">
        <v>6.5000000000000002E-2</v>
      </c>
      <c r="F652">
        <v>0.04</v>
      </c>
      <c r="G652">
        <v>0.02</v>
      </c>
      <c r="H652">
        <v>1.0999999999999999E-2</v>
      </c>
      <c r="I652">
        <v>1.2999999999999999E-2</v>
      </c>
      <c r="J652">
        <v>4</v>
      </c>
      <c r="K652">
        <v>6</v>
      </c>
      <c r="L652" t="s">
        <v>40</v>
      </c>
      <c r="M652" t="s">
        <v>41</v>
      </c>
      <c r="N652" t="s">
        <v>42</v>
      </c>
      <c r="O652">
        <v>6</v>
      </c>
      <c r="P652" t="s">
        <v>36</v>
      </c>
      <c r="Q652">
        <v>14.1</v>
      </c>
    </row>
    <row r="653" spans="1:17" x14ac:dyDescent="0.25">
      <c r="A653">
        <v>3247</v>
      </c>
      <c r="B653" t="s">
        <v>31</v>
      </c>
      <c r="C653">
        <v>0.55000000000000004</v>
      </c>
      <c r="D653">
        <v>0.435</v>
      </c>
      <c r="E653">
        <v>0.16</v>
      </c>
      <c r="F653">
        <v>0.90600000000000003</v>
      </c>
      <c r="G653">
        <v>0.34200000000000003</v>
      </c>
      <c r="H653">
        <v>0.219</v>
      </c>
      <c r="I653">
        <v>0.29499999999999998</v>
      </c>
      <c r="J653">
        <v>13</v>
      </c>
      <c r="K653">
        <v>2</v>
      </c>
      <c r="L653" t="s">
        <v>52</v>
      </c>
      <c r="M653" t="s">
        <v>53</v>
      </c>
      <c r="N653" t="s">
        <v>54</v>
      </c>
      <c r="O653">
        <v>3</v>
      </c>
      <c r="P653" t="s">
        <v>39</v>
      </c>
      <c r="Q653">
        <v>3.6</v>
      </c>
    </row>
    <row r="654" spans="1:17" x14ac:dyDescent="0.25">
      <c r="A654">
        <v>3343</v>
      </c>
      <c r="B654" t="s">
        <v>31</v>
      </c>
      <c r="C654">
        <v>0.43</v>
      </c>
      <c r="D654">
        <v>0.33</v>
      </c>
      <c r="E654">
        <v>9.5000000000000001E-2</v>
      </c>
      <c r="F654">
        <v>0.34</v>
      </c>
      <c r="G654">
        <v>0.13150000000000001</v>
      </c>
      <c r="H654">
        <v>8.5000000000000006E-2</v>
      </c>
      <c r="I654">
        <v>0.112</v>
      </c>
      <c r="J654">
        <v>14</v>
      </c>
      <c r="K654">
        <v>5</v>
      </c>
      <c r="L654" t="s">
        <v>49</v>
      </c>
      <c r="M654" t="s">
        <v>50</v>
      </c>
      <c r="N654" t="s">
        <v>51</v>
      </c>
      <c r="O654">
        <v>8</v>
      </c>
      <c r="P654" t="s">
        <v>30</v>
      </c>
      <c r="Q654">
        <v>12.3</v>
      </c>
    </row>
    <row r="655" spans="1:17" x14ac:dyDescent="0.25">
      <c r="A655">
        <v>3606</v>
      </c>
      <c r="B655" t="s">
        <v>17</v>
      </c>
      <c r="C655">
        <v>0.495</v>
      </c>
      <c r="D655">
        <v>0.375</v>
      </c>
      <c r="E655">
        <v>0.115</v>
      </c>
      <c r="F655">
        <v>0.57550000000000001</v>
      </c>
      <c r="G655">
        <v>0.31</v>
      </c>
      <c r="H655">
        <v>0.1145</v>
      </c>
      <c r="I655">
        <v>0.13950000000000001</v>
      </c>
      <c r="J655">
        <v>8</v>
      </c>
      <c r="K655">
        <v>8</v>
      </c>
      <c r="L655" t="s">
        <v>55</v>
      </c>
      <c r="M655" t="s">
        <v>56</v>
      </c>
      <c r="N655" t="s">
        <v>57</v>
      </c>
      <c r="O655">
        <v>2</v>
      </c>
      <c r="P655" t="s">
        <v>70</v>
      </c>
      <c r="Q655">
        <v>18</v>
      </c>
    </row>
    <row r="656" spans="1:17" x14ac:dyDescent="0.25">
      <c r="A656">
        <v>2325</v>
      </c>
      <c r="B656" t="s">
        <v>22</v>
      </c>
      <c r="C656">
        <v>0.66500000000000004</v>
      </c>
      <c r="D656">
        <v>0.53500000000000003</v>
      </c>
      <c r="E656">
        <v>0.19</v>
      </c>
      <c r="F656">
        <v>1.496</v>
      </c>
      <c r="G656">
        <v>0.57750000000000001</v>
      </c>
      <c r="H656">
        <v>0.28149999999999997</v>
      </c>
      <c r="I656">
        <v>0.47499999999999998</v>
      </c>
      <c r="J656">
        <v>17</v>
      </c>
      <c r="K656">
        <v>5</v>
      </c>
      <c r="L656" t="s">
        <v>49</v>
      </c>
      <c r="M656" t="s">
        <v>50</v>
      </c>
      <c r="N656" t="s">
        <v>51</v>
      </c>
      <c r="O656">
        <v>8</v>
      </c>
      <c r="P656" t="s">
        <v>30</v>
      </c>
      <c r="Q656">
        <v>12.3</v>
      </c>
    </row>
    <row r="657" spans="1:17" x14ac:dyDescent="0.25">
      <c r="A657">
        <v>884</v>
      </c>
      <c r="B657" t="s">
        <v>31</v>
      </c>
      <c r="C657">
        <v>0.66</v>
      </c>
      <c r="D657">
        <v>0.53</v>
      </c>
      <c r="E657">
        <v>0.17</v>
      </c>
      <c r="F657">
        <v>1.3905000000000001</v>
      </c>
      <c r="G657">
        <v>0.59050000000000002</v>
      </c>
      <c r="H657">
        <v>0.21199999999999999</v>
      </c>
      <c r="I657">
        <v>0.45300000000000001</v>
      </c>
      <c r="J657">
        <v>15</v>
      </c>
      <c r="K657">
        <v>10</v>
      </c>
      <c r="L657" t="s">
        <v>23</v>
      </c>
      <c r="M657" t="s">
        <v>24</v>
      </c>
      <c r="N657" t="s">
        <v>25</v>
      </c>
      <c r="O657">
        <v>8</v>
      </c>
      <c r="P657" t="s">
        <v>30</v>
      </c>
      <c r="Q657">
        <v>12.3</v>
      </c>
    </row>
    <row r="658" spans="1:17" x14ac:dyDescent="0.25">
      <c r="A658">
        <v>1085</v>
      </c>
      <c r="B658" t="s">
        <v>17</v>
      </c>
      <c r="C658">
        <v>0.44500000000000001</v>
      </c>
      <c r="D658">
        <v>0.34499999999999997</v>
      </c>
      <c r="E658">
        <v>0.105</v>
      </c>
      <c r="F658">
        <v>0.40899999999999997</v>
      </c>
      <c r="G658">
        <v>0.16750000000000001</v>
      </c>
      <c r="H658">
        <v>0.10150000000000001</v>
      </c>
      <c r="I658">
        <v>0.11700000000000001</v>
      </c>
      <c r="J658">
        <v>7</v>
      </c>
      <c r="K658">
        <v>10</v>
      </c>
      <c r="L658" t="s">
        <v>23</v>
      </c>
      <c r="M658" t="s">
        <v>24</v>
      </c>
      <c r="N658" t="s">
        <v>25</v>
      </c>
      <c r="O658">
        <v>8</v>
      </c>
      <c r="P658" t="s">
        <v>30</v>
      </c>
      <c r="Q658">
        <v>12.3</v>
      </c>
    </row>
    <row r="659" spans="1:17" x14ac:dyDescent="0.25">
      <c r="A659">
        <v>1416</v>
      </c>
      <c r="B659" t="s">
        <v>22</v>
      </c>
      <c r="C659">
        <v>0.69499999999999995</v>
      </c>
      <c r="D659">
        <v>0.56499999999999995</v>
      </c>
      <c r="E659">
        <v>0.19</v>
      </c>
      <c r="F659">
        <v>1.7635000000000001</v>
      </c>
      <c r="G659">
        <v>0.74650000000000005</v>
      </c>
      <c r="H659">
        <v>0.39900000000000002</v>
      </c>
      <c r="I659">
        <v>0.4975</v>
      </c>
      <c r="J659">
        <v>11</v>
      </c>
      <c r="K659">
        <v>12</v>
      </c>
      <c r="L659" t="s">
        <v>63</v>
      </c>
      <c r="M659" t="s">
        <v>64</v>
      </c>
      <c r="N659" t="s">
        <v>29</v>
      </c>
      <c r="O659">
        <v>8</v>
      </c>
      <c r="P659" t="s">
        <v>30</v>
      </c>
      <c r="Q659">
        <v>12.3</v>
      </c>
    </row>
    <row r="660" spans="1:17" x14ac:dyDescent="0.25">
      <c r="A660">
        <v>3132</v>
      </c>
      <c r="B660" t="s">
        <v>31</v>
      </c>
      <c r="C660">
        <v>0.67500000000000004</v>
      </c>
      <c r="D660">
        <v>0.505</v>
      </c>
      <c r="E660">
        <v>0.16</v>
      </c>
      <c r="F660">
        <v>1.532</v>
      </c>
      <c r="G660">
        <v>0.74</v>
      </c>
      <c r="H660">
        <v>0.35699999999999998</v>
      </c>
      <c r="I660">
        <v>0.38150000000000001</v>
      </c>
      <c r="J660">
        <v>11</v>
      </c>
      <c r="K660">
        <v>2</v>
      </c>
      <c r="L660" t="s">
        <v>52</v>
      </c>
      <c r="M660" t="s">
        <v>53</v>
      </c>
      <c r="N660" t="s">
        <v>54</v>
      </c>
      <c r="O660">
        <v>9</v>
      </c>
      <c r="P660" t="s">
        <v>58</v>
      </c>
      <c r="Q660">
        <v>1.9</v>
      </c>
    </row>
    <row r="661" spans="1:17" x14ac:dyDescent="0.25">
      <c r="A661">
        <v>82</v>
      </c>
      <c r="B661" t="s">
        <v>31</v>
      </c>
      <c r="C661">
        <v>0.62</v>
      </c>
      <c r="D661">
        <v>0.51</v>
      </c>
      <c r="E661">
        <v>0.17499999999999999</v>
      </c>
      <c r="F661">
        <v>1.615</v>
      </c>
      <c r="G661">
        <v>0.51049999999999995</v>
      </c>
      <c r="H661">
        <v>0.192</v>
      </c>
      <c r="I661">
        <v>0.67500000000000004</v>
      </c>
      <c r="J661">
        <v>12</v>
      </c>
      <c r="K661">
        <v>13</v>
      </c>
      <c r="L661" t="s">
        <v>27</v>
      </c>
      <c r="M661" t="s">
        <v>28</v>
      </c>
      <c r="N661" t="s">
        <v>29</v>
      </c>
      <c r="O661">
        <v>4</v>
      </c>
      <c r="P661" t="s">
        <v>59</v>
      </c>
      <c r="Q661">
        <v>6.1</v>
      </c>
    </row>
    <row r="662" spans="1:17" x14ac:dyDescent="0.25">
      <c r="A662">
        <v>833</v>
      </c>
      <c r="B662" t="s">
        <v>17</v>
      </c>
      <c r="C662">
        <v>0.44</v>
      </c>
      <c r="D662">
        <v>0.36499999999999999</v>
      </c>
      <c r="E662">
        <v>0.115</v>
      </c>
      <c r="F662">
        <v>0.501</v>
      </c>
      <c r="G662">
        <v>0.24349999999999999</v>
      </c>
      <c r="H662">
        <v>8.4000000000000005E-2</v>
      </c>
      <c r="I662">
        <v>0.14649999999999999</v>
      </c>
      <c r="J662">
        <v>9</v>
      </c>
      <c r="K662">
        <v>12</v>
      </c>
      <c r="L662" t="s">
        <v>63</v>
      </c>
      <c r="M662" t="s">
        <v>64</v>
      </c>
      <c r="N662" t="s">
        <v>29</v>
      </c>
      <c r="O662">
        <v>3</v>
      </c>
      <c r="P662" t="s">
        <v>39</v>
      </c>
      <c r="Q662">
        <v>3.6</v>
      </c>
    </row>
    <row r="663" spans="1:17" x14ac:dyDescent="0.25">
      <c r="A663">
        <v>1614</v>
      </c>
      <c r="B663" t="s">
        <v>17</v>
      </c>
      <c r="C663">
        <v>0.55000000000000004</v>
      </c>
      <c r="D663">
        <v>0.42</v>
      </c>
      <c r="E663">
        <v>0.13500000000000001</v>
      </c>
      <c r="F663">
        <v>0.81599999999999995</v>
      </c>
      <c r="G663">
        <v>0.39950000000000002</v>
      </c>
      <c r="H663">
        <v>0.14849999999999999</v>
      </c>
      <c r="I663">
        <v>0.23</v>
      </c>
      <c r="J663">
        <v>12</v>
      </c>
      <c r="K663">
        <v>5</v>
      </c>
      <c r="L663" t="s">
        <v>49</v>
      </c>
      <c r="M663" t="s">
        <v>50</v>
      </c>
      <c r="N663" t="s">
        <v>51</v>
      </c>
      <c r="O663">
        <v>7</v>
      </c>
      <c r="P663" t="s">
        <v>26</v>
      </c>
      <c r="Q663">
        <v>2.5</v>
      </c>
    </row>
    <row r="664" spans="1:17" x14ac:dyDescent="0.25">
      <c r="A664">
        <v>2220</v>
      </c>
      <c r="B664" t="s">
        <v>22</v>
      </c>
      <c r="C664">
        <v>0.48499999999999999</v>
      </c>
      <c r="D664">
        <v>0.375</v>
      </c>
      <c r="E664">
        <v>0.14499999999999999</v>
      </c>
      <c r="F664">
        <v>0.58850000000000002</v>
      </c>
      <c r="G664">
        <v>0.23849999999999999</v>
      </c>
      <c r="H664">
        <v>0.11550000000000001</v>
      </c>
      <c r="I664">
        <v>0.19</v>
      </c>
      <c r="J664">
        <v>13</v>
      </c>
      <c r="K664">
        <v>14</v>
      </c>
      <c r="L664" t="s">
        <v>60</v>
      </c>
      <c r="M664" t="s">
        <v>61</v>
      </c>
      <c r="N664" t="s">
        <v>62</v>
      </c>
      <c r="O664">
        <v>5</v>
      </c>
      <c r="P664" t="s">
        <v>34</v>
      </c>
      <c r="Q664">
        <v>12.8</v>
      </c>
    </row>
    <row r="665" spans="1:17" x14ac:dyDescent="0.25">
      <c r="A665">
        <v>3551</v>
      </c>
      <c r="B665" t="s">
        <v>31</v>
      </c>
      <c r="C665">
        <v>0.505</v>
      </c>
      <c r="D665">
        <v>0.39</v>
      </c>
      <c r="E665">
        <v>0.115</v>
      </c>
      <c r="F665">
        <v>0.5585</v>
      </c>
      <c r="G665">
        <v>0.25750000000000001</v>
      </c>
      <c r="H665">
        <v>0.11899999999999999</v>
      </c>
      <c r="I665">
        <v>0.1535</v>
      </c>
      <c r="J665">
        <v>8</v>
      </c>
      <c r="K665">
        <v>2</v>
      </c>
      <c r="L665" t="s">
        <v>52</v>
      </c>
      <c r="M665" t="s">
        <v>53</v>
      </c>
      <c r="N665" t="s">
        <v>54</v>
      </c>
      <c r="O665">
        <v>8</v>
      </c>
      <c r="P665" t="s">
        <v>30</v>
      </c>
      <c r="Q665">
        <v>12.3</v>
      </c>
    </row>
    <row r="666" spans="1:17" x14ac:dyDescent="0.25">
      <c r="A666">
        <v>903</v>
      </c>
      <c r="B666" t="s">
        <v>17</v>
      </c>
      <c r="C666">
        <v>0.30499999999999999</v>
      </c>
      <c r="D666">
        <v>0.22</v>
      </c>
      <c r="E666">
        <v>7.0000000000000007E-2</v>
      </c>
      <c r="F666">
        <v>0.14099999999999999</v>
      </c>
      <c r="G666">
        <v>6.2E-2</v>
      </c>
      <c r="H666">
        <v>3.1E-2</v>
      </c>
      <c r="I666">
        <v>3.6999999999999998E-2</v>
      </c>
      <c r="J666">
        <v>5</v>
      </c>
      <c r="K666">
        <v>5</v>
      </c>
      <c r="L666" t="s">
        <v>49</v>
      </c>
      <c r="M666" t="s">
        <v>50</v>
      </c>
      <c r="N666" t="s">
        <v>51</v>
      </c>
      <c r="O666">
        <v>1</v>
      </c>
      <c r="P666" t="s">
        <v>21</v>
      </c>
      <c r="Q666">
        <v>22.1</v>
      </c>
    </row>
    <row r="667" spans="1:17" x14ac:dyDescent="0.25">
      <c r="A667">
        <v>4033</v>
      </c>
      <c r="B667" t="s">
        <v>17</v>
      </c>
      <c r="C667">
        <v>0.48499999999999999</v>
      </c>
      <c r="D667">
        <v>0.36499999999999999</v>
      </c>
      <c r="E667">
        <v>0.09</v>
      </c>
      <c r="F667">
        <v>0.65100000000000002</v>
      </c>
      <c r="G667">
        <v>0.3165</v>
      </c>
      <c r="H667">
        <v>0.13200000000000001</v>
      </c>
      <c r="I667">
        <v>0.18</v>
      </c>
      <c r="J667">
        <v>8</v>
      </c>
      <c r="K667">
        <v>9</v>
      </c>
      <c r="L667" t="s">
        <v>67</v>
      </c>
      <c r="M667" t="s">
        <v>68</v>
      </c>
      <c r="N667" t="s">
        <v>69</v>
      </c>
      <c r="O667">
        <v>7</v>
      </c>
      <c r="P667" t="s">
        <v>26</v>
      </c>
      <c r="Q667">
        <v>2.5</v>
      </c>
    </row>
    <row r="668" spans="1:17" x14ac:dyDescent="0.25">
      <c r="A668">
        <v>3751</v>
      </c>
      <c r="B668" t="s">
        <v>17</v>
      </c>
      <c r="C668">
        <v>0.435</v>
      </c>
      <c r="D668">
        <v>0.375</v>
      </c>
      <c r="E668">
        <v>0.11</v>
      </c>
      <c r="F668">
        <v>0.41549999999999998</v>
      </c>
      <c r="G668">
        <v>0.17</v>
      </c>
      <c r="H668">
        <v>7.5999999999999998E-2</v>
      </c>
      <c r="I668">
        <v>0.14499999999999999</v>
      </c>
      <c r="J668">
        <v>8</v>
      </c>
      <c r="K668">
        <v>5</v>
      </c>
      <c r="L668" t="s">
        <v>49</v>
      </c>
      <c r="M668" t="s">
        <v>50</v>
      </c>
      <c r="N668" t="s">
        <v>51</v>
      </c>
      <c r="O668">
        <v>10</v>
      </c>
      <c r="P668" t="s">
        <v>35</v>
      </c>
      <c r="Q668">
        <v>24.1</v>
      </c>
    </row>
    <row r="669" spans="1:17" x14ac:dyDescent="0.25">
      <c r="A669">
        <v>402</v>
      </c>
      <c r="B669" t="s">
        <v>31</v>
      </c>
      <c r="C669">
        <v>0.51500000000000001</v>
      </c>
      <c r="D669">
        <v>0.45500000000000002</v>
      </c>
      <c r="E669">
        <v>0.13500000000000001</v>
      </c>
      <c r="F669">
        <v>0.72250000000000003</v>
      </c>
      <c r="G669">
        <v>0.29499999999999998</v>
      </c>
      <c r="H669">
        <v>0.16250000000000001</v>
      </c>
      <c r="I669">
        <v>0.23499999999999999</v>
      </c>
      <c r="J669">
        <v>9</v>
      </c>
      <c r="K669">
        <v>6</v>
      </c>
      <c r="L669" t="s">
        <v>40</v>
      </c>
      <c r="M669" t="s">
        <v>41</v>
      </c>
      <c r="N669" t="s">
        <v>42</v>
      </c>
      <c r="O669">
        <v>10</v>
      </c>
      <c r="P669" t="s">
        <v>35</v>
      </c>
      <c r="Q669">
        <v>24.1</v>
      </c>
    </row>
    <row r="670" spans="1:17" x14ac:dyDescent="0.25">
      <c r="A670">
        <v>3568</v>
      </c>
      <c r="B670" t="s">
        <v>17</v>
      </c>
      <c r="C670">
        <v>0.57999999999999996</v>
      </c>
      <c r="D670">
        <v>0.46</v>
      </c>
      <c r="E670">
        <v>0.14000000000000001</v>
      </c>
      <c r="F670">
        <v>0.92649999999999999</v>
      </c>
      <c r="G670">
        <v>0.41349999999999998</v>
      </c>
      <c r="H670">
        <v>0.1845</v>
      </c>
      <c r="I670">
        <v>0.27</v>
      </c>
      <c r="J670">
        <v>10</v>
      </c>
      <c r="K670">
        <v>13</v>
      </c>
      <c r="L670" t="s">
        <v>27</v>
      </c>
      <c r="M670" t="s">
        <v>28</v>
      </c>
      <c r="N670" t="s">
        <v>29</v>
      </c>
      <c r="O670">
        <v>4</v>
      </c>
      <c r="P670" t="s">
        <v>59</v>
      </c>
      <c r="Q670">
        <v>6.1</v>
      </c>
    </row>
    <row r="671" spans="1:17" x14ac:dyDescent="0.25">
      <c r="A671">
        <v>1140</v>
      </c>
      <c r="B671" t="s">
        <v>22</v>
      </c>
      <c r="C671">
        <v>0.57499999999999996</v>
      </c>
      <c r="D671">
        <v>0.47</v>
      </c>
      <c r="E671">
        <v>0.16500000000000001</v>
      </c>
      <c r="F671">
        <v>0.86899999999999999</v>
      </c>
      <c r="G671">
        <v>0.435</v>
      </c>
      <c r="H671">
        <v>0.19700000000000001</v>
      </c>
      <c r="I671">
        <v>0.23799999999999999</v>
      </c>
      <c r="J671">
        <v>9</v>
      </c>
      <c r="K671">
        <v>5</v>
      </c>
      <c r="L671" t="s">
        <v>49</v>
      </c>
      <c r="M671" t="s">
        <v>50</v>
      </c>
      <c r="N671" t="s">
        <v>51</v>
      </c>
      <c r="O671">
        <v>8</v>
      </c>
      <c r="P671" t="s">
        <v>30</v>
      </c>
      <c r="Q671">
        <v>12.3</v>
      </c>
    </row>
    <row r="672" spans="1:17" x14ac:dyDescent="0.25">
      <c r="A672">
        <v>3309</v>
      </c>
      <c r="B672" t="s">
        <v>31</v>
      </c>
      <c r="C672">
        <v>0.27500000000000002</v>
      </c>
      <c r="D672">
        <v>0.2</v>
      </c>
      <c r="E672">
        <v>0.08</v>
      </c>
      <c r="F672">
        <v>9.9000000000000005E-2</v>
      </c>
      <c r="G672">
        <v>3.6999999999999998E-2</v>
      </c>
      <c r="H672">
        <v>2.4E-2</v>
      </c>
      <c r="I672">
        <v>0.03</v>
      </c>
      <c r="J672">
        <v>5</v>
      </c>
      <c r="K672">
        <v>12</v>
      </c>
      <c r="L672" t="s">
        <v>63</v>
      </c>
      <c r="M672" t="s">
        <v>64</v>
      </c>
      <c r="N672" t="s">
        <v>29</v>
      </c>
      <c r="O672">
        <v>6</v>
      </c>
      <c r="P672" t="s">
        <v>36</v>
      </c>
      <c r="Q672">
        <v>14.1</v>
      </c>
    </row>
    <row r="673" spans="1:17" x14ac:dyDescent="0.25">
      <c r="A673">
        <v>2010</v>
      </c>
      <c r="B673" t="s">
        <v>17</v>
      </c>
      <c r="C673">
        <v>0.43</v>
      </c>
      <c r="D673">
        <v>0.32</v>
      </c>
      <c r="E673">
        <v>0.11</v>
      </c>
      <c r="F673">
        <v>0.36749999999999999</v>
      </c>
      <c r="G673">
        <v>0.16750000000000001</v>
      </c>
      <c r="H673">
        <v>0.10199999999999999</v>
      </c>
      <c r="I673">
        <v>0.105</v>
      </c>
      <c r="J673">
        <v>8</v>
      </c>
      <c r="K673">
        <v>1</v>
      </c>
      <c r="L673" t="s">
        <v>65</v>
      </c>
      <c r="M673" t="s">
        <v>66</v>
      </c>
      <c r="N673" t="s">
        <v>29</v>
      </c>
      <c r="O673">
        <v>7</v>
      </c>
      <c r="P673" t="s">
        <v>26</v>
      </c>
      <c r="Q673">
        <v>2.5</v>
      </c>
    </row>
    <row r="674" spans="1:17" x14ac:dyDescent="0.25">
      <c r="A674">
        <v>927</v>
      </c>
      <c r="B674" t="s">
        <v>17</v>
      </c>
      <c r="C674">
        <v>0.43</v>
      </c>
      <c r="D674">
        <v>0.32500000000000001</v>
      </c>
      <c r="E674">
        <v>0.09</v>
      </c>
      <c r="F674">
        <v>0.42499999999999999</v>
      </c>
      <c r="G674">
        <v>0.217</v>
      </c>
      <c r="H674">
        <v>8.6999999999999994E-2</v>
      </c>
      <c r="I674">
        <v>9.5000000000000001E-2</v>
      </c>
      <c r="J674">
        <v>7</v>
      </c>
      <c r="K674">
        <v>2</v>
      </c>
      <c r="L674" t="s">
        <v>52</v>
      </c>
      <c r="M674" t="s">
        <v>53</v>
      </c>
      <c r="N674" t="s">
        <v>54</v>
      </c>
      <c r="O674">
        <v>9</v>
      </c>
      <c r="P674" t="s">
        <v>58</v>
      </c>
      <c r="Q674">
        <v>1.9</v>
      </c>
    </row>
    <row r="675" spans="1:17" x14ac:dyDescent="0.25">
      <c r="A675">
        <v>1332</v>
      </c>
      <c r="B675" t="s">
        <v>31</v>
      </c>
      <c r="C675">
        <v>0.56999999999999995</v>
      </c>
      <c r="D675">
        <v>0.435</v>
      </c>
      <c r="E675">
        <v>0.17</v>
      </c>
      <c r="F675">
        <v>0.873</v>
      </c>
      <c r="G675">
        <v>0.38200000000000001</v>
      </c>
      <c r="H675">
        <v>0.183</v>
      </c>
      <c r="I675">
        <v>0.27050000000000002</v>
      </c>
      <c r="J675">
        <v>10</v>
      </c>
      <c r="K675">
        <v>3</v>
      </c>
      <c r="L675" t="s">
        <v>46</v>
      </c>
      <c r="M675" t="s">
        <v>47</v>
      </c>
      <c r="N675" t="s">
        <v>48</v>
      </c>
      <c r="O675">
        <v>6</v>
      </c>
      <c r="P675" t="s">
        <v>36</v>
      </c>
      <c r="Q675">
        <v>14.1</v>
      </c>
    </row>
    <row r="676" spans="1:17" x14ac:dyDescent="0.25">
      <c r="A676">
        <v>3641</v>
      </c>
      <c r="B676" t="s">
        <v>17</v>
      </c>
      <c r="C676">
        <v>0.44500000000000001</v>
      </c>
      <c r="D676">
        <v>0.34499999999999997</v>
      </c>
      <c r="E676">
        <v>0.12</v>
      </c>
      <c r="F676">
        <v>0.40350000000000003</v>
      </c>
      <c r="G676">
        <v>0.16900000000000001</v>
      </c>
      <c r="H676">
        <v>8.2500000000000004E-2</v>
      </c>
      <c r="I676">
        <v>0.13</v>
      </c>
      <c r="J676">
        <v>7</v>
      </c>
      <c r="K676">
        <v>7</v>
      </c>
      <c r="L676" t="s">
        <v>43</v>
      </c>
      <c r="M676" t="s">
        <v>44</v>
      </c>
      <c r="N676" t="s">
        <v>45</v>
      </c>
      <c r="O676">
        <v>3</v>
      </c>
      <c r="P676" t="s">
        <v>39</v>
      </c>
      <c r="Q676">
        <v>3.6</v>
      </c>
    </row>
    <row r="677" spans="1:17" x14ac:dyDescent="0.25">
      <c r="A677">
        <v>2099</v>
      </c>
      <c r="B677" t="s">
        <v>31</v>
      </c>
      <c r="C677">
        <v>0.47</v>
      </c>
      <c r="D677">
        <v>0.35</v>
      </c>
      <c r="E677">
        <v>0.1</v>
      </c>
      <c r="F677">
        <v>0.47749999999999998</v>
      </c>
      <c r="G677">
        <v>0.1885</v>
      </c>
      <c r="H677">
        <v>8.8499999999999995E-2</v>
      </c>
      <c r="I677">
        <v>0.17499999999999999</v>
      </c>
      <c r="J677">
        <v>8</v>
      </c>
      <c r="K677">
        <v>11</v>
      </c>
      <c r="L677" t="s">
        <v>37</v>
      </c>
      <c r="M677" t="s">
        <v>38</v>
      </c>
      <c r="N677" t="s">
        <v>29</v>
      </c>
      <c r="O677">
        <v>4</v>
      </c>
      <c r="P677" t="s">
        <v>59</v>
      </c>
      <c r="Q677">
        <v>6.1</v>
      </c>
    </row>
    <row r="678" spans="1:17" x14ac:dyDescent="0.25">
      <c r="A678">
        <v>2887</v>
      </c>
      <c r="B678" t="s">
        <v>31</v>
      </c>
      <c r="C678">
        <v>0.505</v>
      </c>
      <c r="D678">
        <v>0.36499999999999999</v>
      </c>
      <c r="E678">
        <v>0.115</v>
      </c>
      <c r="F678">
        <v>0.52100000000000002</v>
      </c>
      <c r="G678">
        <v>0.25</v>
      </c>
      <c r="H678">
        <v>9.6000000000000002E-2</v>
      </c>
      <c r="I678">
        <v>0.15</v>
      </c>
      <c r="J678">
        <v>8</v>
      </c>
      <c r="K678">
        <v>3</v>
      </c>
      <c r="L678" t="s">
        <v>46</v>
      </c>
      <c r="M678" t="s">
        <v>47</v>
      </c>
      <c r="N678" t="s">
        <v>48</v>
      </c>
      <c r="O678">
        <v>7</v>
      </c>
      <c r="P678" t="s">
        <v>26</v>
      </c>
      <c r="Q678">
        <v>2.5</v>
      </c>
    </row>
    <row r="679" spans="1:17" x14ac:dyDescent="0.25">
      <c r="A679">
        <v>3005</v>
      </c>
      <c r="B679" t="s">
        <v>22</v>
      </c>
      <c r="C679">
        <v>0.67</v>
      </c>
      <c r="D679">
        <v>0.51500000000000001</v>
      </c>
      <c r="E679">
        <v>0.17</v>
      </c>
      <c r="F679">
        <v>1.4265000000000001</v>
      </c>
      <c r="G679">
        <v>0.66049999999999998</v>
      </c>
      <c r="H679">
        <v>0.33950000000000002</v>
      </c>
      <c r="I679">
        <v>0.37</v>
      </c>
      <c r="J679">
        <v>11</v>
      </c>
      <c r="K679">
        <v>3</v>
      </c>
      <c r="L679" t="s">
        <v>46</v>
      </c>
      <c r="M679" t="s">
        <v>47</v>
      </c>
      <c r="N679" t="s">
        <v>48</v>
      </c>
      <c r="O679">
        <v>1</v>
      </c>
      <c r="P679" t="s">
        <v>21</v>
      </c>
      <c r="Q679">
        <v>22.1</v>
      </c>
    </row>
    <row r="680" spans="1:17" x14ac:dyDescent="0.25">
      <c r="A680">
        <v>2097</v>
      </c>
      <c r="B680" t="s">
        <v>31</v>
      </c>
      <c r="C680">
        <v>0.5</v>
      </c>
      <c r="D680">
        <v>0.39</v>
      </c>
      <c r="E680">
        <v>0.14499999999999999</v>
      </c>
      <c r="F680">
        <v>0.65100000000000002</v>
      </c>
      <c r="G680">
        <v>0.27300000000000002</v>
      </c>
      <c r="H680">
        <v>0.13200000000000001</v>
      </c>
      <c r="I680">
        <v>0.22</v>
      </c>
      <c r="J680">
        <v>11</v>
      </c>
      <c r="K680">
        <v>11</v>
      </c>
      <c r="L680" t="s">
        <v>37</v>
      </c>
      <c r="M680" t="s">
        <v>38</v>
      </c>
      <c r="N680" t="s">
        <v>29</v>
      </c>
      <c r="O680">
        <v>6</v>
      </c>
      <c r="P680" t="s">
        <v>36</v>
      </c>
      <c r="Q680">
        <v>14.1</v>
      </c>
    </row>
    <row r="681" spans="1:17" x14ac:dyDescent="0.25">
      <c r="A681">
        <v>2571</v>
      </c>
      <c r="B681" t="s">
        <v>17</v>
      </c>
      <c r="C681">
        <v>0.46500000000000002</v>
      </c>
      <c r="D681">
        <v>0.35499999999999998</v>
      </c>
      <c r="E681">
        <v>0.11</v>
      </c>
      <c r="F681">
        <v>0.47399999999999998</v>
      </c>
      <c r="G681">
        <v>0.23</v>
      </c>
      <c r="H681">
        <v>0.10050000000000001</v>
      </c>
      <c r="I681">
        <v>0.12</v>
      </c>
      <c r="J681">
        <v>7</v>
      </c>
      <c r="K681">
        <v>2</v>
      </c>
      <c r="L681" t="s">
        <v>52</v>
      </c>
      <c r="M681" t="s">
        <v>53</v>
      </c>
      <c r="N681" t="s">
        <v>54</v>
      </c>
      <c r="O681">
        <v>6</v>
      </c>
      <c r="P681" t="s">
        <v>36</v>
      </c>
      <c r="Q681">
        <v>14.1</v>
      </c>
    </row>
    <row r="682" spans="1:17" x14ac:dyDescent="0.25">
      <c r="A682">
        <v>183</v>
      </c>
      <c r="B682" t="s">
        <v>22</v>
      </c>
      <c r="C682">
        <v>0.56000000000000005</v>
      </c>
      <c r="D682">
        <v>0.45</v>
      </c>
      <c r="E682">
        <v>0.16</v>
      </c>
      <c r="F682">
        <v>1.0235000000000001</v>
      </c>
      <c r="G682">
        <v>0.42899999999999999</v>
      </c>
      <c r="H682">
        <v>0.26800000000000002</v>
      </c>
      <c r="I682">
        <v>0.3</v>
      </c>
      <c r="J682">
        <v>10</v>
      </c>
      <c r="K682">
        <v>8</v>
      </c>
      <c r="L682" t="s">
        <v>55</v>
      </c>
      <c r="M682" t="s">
        <v>56</v>
      </c>
      <c r="N682" t="s">
        <v>57</v>
      </c>
      <c r="O682">
        <v>8</v>
      </c>
      <c r="P682" t="s">
        <v>30</v>
      </c>
      <c r="Q682">
        <v>12.3</v>
      </c>
    </row>
    <row r="683" spans="1:17" x14ac:dyDescent="0.25">
      <c r="A683">
        <v>2811</v>
      </c>
      <c r="B683" t="s">
        <v>31</v>
      </c>
      <c r="C683">
        <v>0.72</v>
      </c>
      <c r="D683">
        <v>0.55000000000000004</v>
      </c>
      <c r="E683">
        <v>0.20499999999999999</v>
      </c>
      <c r="F683">
        <v>2.165</v>
      </c>
      <c r="G683">
        <v>1.1054999999999999</v>
      </c>
      <c r="H683">
        <v>0.52500000000000002</v>
      </c>
      <c r="I683">
        <v>0.40400000000000003</v>
      </c>
      <c r="J683">
        <v>10</v>
      </c>
      <c r="K683">
        <v>12</v>
      </c>
      <c r="L683" t="s">
        <v>63</v>
      </c>
      <c r="M683" t="s">
        <v>64</v>
      </c>
      <c r="N683" t="s">
        <v>29</v>
      </c>
      <c r="O683">
        <v>9</v>
      </c>
      <c r="P683" t="s">
        <v>58</v>
      </c>
      <c r="Q683">
        <v>1.9</v>
      </c>
    </row>
    <row r="684" spans="1:17" x14ac:dyDescent="0.25">
      <c r="A684">
        <v>970</v>
      </c>
      <c r="B684" t="s">
        <v>31</v>
      </c>
      <c r="C684">
        <v>0.51</v>
      </c>
      <c r="D684">
        <v>0.41</v>
      </c>
      <c r="E684">
        <v>0.14499999999999999</v>
      </c>
      <c r="F684">
        <v>0.79600000000000004</v>
      </c>
      <c r="G684">
        <v>0.38650000000000001</v>
      </c>
      <c r="H684">
        <v>0.18149999999999999</v>
      </c>
      <c r="I684">
        <v>0.19550000000000001</v>
      </c>
      <c r="J684">
        <v>8</v>
      </c>
      <c r="K684">
        <v>2</v>
      </c>
      <c r="L684" t="s">
        <v>52</v>
      </c>
      <c r="M684" t="s">
        <v>53</v>
      </c>
      <c r="N684" t="s">
        <v>54</v>
      </c>
      <c r="O684">
        <v>7</v>
      </c>
      <c r="P684" t="s">
        <v>26</v>
      </c>
      <c r="Q684">
        <v>2.5</v>
      </c>
    </row>
    <row r="685" spans="1:17" x14ac:dyDescent="0.25">
      <c r="A685">
        <v>57</v>
      </c>
      <c r="B685" t="s">
        <v>31</v>
      </c>
      <c r="C685">
        <v>0.44500000000000001</v>
      </c>
      <c r="D685">
        <v>0.35</v>
      </c>
      <c r="E685">
        <v>0.12</v>
      </c>
      <c r="F685">
        <v>0.4425</v>
      </c>
      <c r="G685">
        <v>0.192</v>
      </c>
      <c r="H685">
        <v>9.5500000000000002E-2</v>
      </c>
      <c r="I685">
        <v>0.13500000000000001</v>
      </c>
      <c r="J685">
        <v>8</v>
      </c>
      <c r="K685">
        <v>8</v>
      </c>
      <c r="L685" t="s">
        <v>55</v>
      </c>
      <c r="M685" t="s">
        <v>56</v>
      </c>
      <c r="N685" t="s">
        <v>57</v>
      </c>
      <c r="O685">
        <v>6</v>
      </c>
      <c r="P685" t="s">
        <v>36</v>
      </c>
      <c r="Q685">
        <v>14.1</v>
      </c>
    </row>
    <row r="686" spans="1:17" x14ac:dyDescent="0.25">
      <c r="A686">
        <v>2218</v>
      </c>
      <c r="B686" t="s">
        <v>22</v>
      </c>
      <c r="C686">
        <v>0.51500000000000001</v>
      </c>
      <c r="D686">
        <v>0.41499999999999998</v>
      </c>
      <c r="E686">
        <v>0.13</v>
      </c>
      <c r="F686">
        <v>0.76400000000000001</v>
      </c>
      <c r="G686">
        <v>0.27600000000000002</v>
      </c>
      <c r="H686">
        <v>0.19600000000000001</v>
      </c>
      <c r="I686">
        <v>0.25</v>
      </c>
      <c r="J686">
        <v>13</v>
      </c>
      <c r="K686">
        <v>5</v>
      </c>
      <c r="L686" t="s">
        <v>49</v>
      </c>
      <c r="M686" t="s">
        <v>50</v>
      </c>
      <c r="N686" t="s">
        <v>51</v>
      </c>
      <c r="O686">
        <v>3</v>
      </c>
      <c r="P686" t="s">
        <v>39</v>
      </c>
      <c r="Q686">
        <v>3.6</v>
      </c>
    </row>
    <row r="687" spans="1:17" x14ac:dyDescent="0.25">
      <c r="A687">
        <v>193</v>
      </c>
      <c r="B687" t="s">
        <v>31</v>
      </c>
      <c r="C687">
        <v>0.57999999999999996</v>
      </c>
      <c r="D687">
        <v>0.45</v>
      </c>
      <c r="E687">
        <v>0.15</v>
      </c>
      <c r="F687">
        <v>0.92700000000000005</v>
      </c>
      <c r="G687">
        <v>0.27600000000000002</v>
      </c>
      <c r="H687">
        <v>0.18149999999999999</v>
      </c>
      <c r="I687">
        <v>0.36</v>
      </c>
      <c r="J687">
        <v>14</v>
      </c>
      <c r="K687">
        <v>8</v>
      </c>
      <c r="L687" t="s">
        <v>55</v>
      </c>
      <c r="M687" t="s">
        <v>56</v>
      </c>
      <c r="N687" t="s">
        <v>57</v>
      </c>
      <c r="O687">
        <v>5</v>
      </c>
      <c r="P687" t="s">
        <v>34</v>
      </c>
      <c r="Q687">
        <v>12.8</v>
      </c>
    </row>
    <row r="688" spans="1:17" x14ac:dyDescent="0.25">
      <c r="A688">
        <v>1970</v>
      </c>
      <c r="B688" t="s">
        <v>22</v>
      </c>
      <c r="C688">
        <v>0.67</v>
      </c>
      <c r="D688">
        <v>0.53</v>
      </c>
      <c r="E688">
        <v>0.20499999999999999</v>
      </c>
      <c r="F688">
        <v>1.4015</v>
      </c>
      <c r="G688">
        <v>0.64300000000000002</v>
      </c>
      <c r="H688">
        <v>0.2465</v>
      </c>
      <c r="I688">
        <v>0.41599999999999998</v>
      </c>
      <c r="J688">
        <v>12</v>
      </c>
      <c r="K688">
        <v>11</v>
      </c>
      <c r="L688" t="s">
        <v>37</v>
      </c>
      <c r="M688" t="s">
        <v>38</v>
      </c>
      <c r="N688" t="s">
        <v>29</v>
      </c>
      <c r="O688">
        <v>2</v>
      </c>
      <c r="P688" t="s">
        <v>70</v>
      </c>
      <c r="Q688">
        <v>18</v>
      </c>
    </row>
    <row r="689" spans="1:17" x14ac:dyDescent="0.25">
      <c r="A689">
        <v>384</v>
      </c>
      <c r="B689" t="s">
        <v>31</v>
      </c>
      <c r="C689">
        <v>0.47</v>
      </c>
      <c r="D689">
        <v>0.375</v>
      </c>
      <c r="E689">
        <v>0.12</v>
      </c>
      <c r="F689">
        <v>0.55649999999999999</v>
      </c>
      <c r="G689">
        <v>0.22600000000000001</v>
      </c>
      <c r="H689">
        <v>0.122</v>
      </c>
      <c r="I689">
        <v>0.19500000000000001</v>
      </c>
      <c r="J689">
        <v>12</v>
      </c>
      <c r="K689">
        <v>15</v>
      </c>
      <c r="L689" t="s">
        <v>32</v>
      </c>
      <c r="M689" t="s">
        <v>33</v>
      </c>
      <c r="N689" t="s">
        <v>29</v>
      </c>
      <c r="O689">
        <v>6</v>
      </c>
      <c r="P689" t="s">
        <v>36</v>
      </c>
      <c r="Q689">
        <v>14.1</v>
      </c>
    </row>
    <row r="690" spans="1:17" x14ac:dyDescent="0.25">
      <c r="A690">
        <v>1357</v>
      </c>
      <c r="B690" t="s">
        <v>22</v>
      </c>
      <c r="C690">
        <v>0.6</v>
      </c>
      <c r="D690">
        <v>0.45500000000000002</v>
      </c>
      <c r="E690">
        <v>0.14499999999999999</v>
      </c>
      <c r="F690">
        <v>0.88949999999999996</v>
      </c>
      <c r="G690">
        <v>0.41899999999999998</v>
      </c>
      <c r="H690">
        <v>0.17150000000000001</v>
      </c>
      <c r="I690">
        <v>0.26900000000000002</v>
      </c>
      <c r="J690">
        <v>10</v>
      </c>
      <c r="K690">
        <v>5</v>
      </c>
      <c r="L690" t="s">
        <v>49</v>
      </c>
      <c r="M690" t="s">
        <v>50</v>
      </c>
      <c r="N690" t="s">
        <v>51</v>
      </c>
      <c r="O690">
        <v>1</v>
      </c>
      <c r="P690" t="s">
        <v>21</v>
      </c>
      <c r="Q690">
        <v>22.1</v>
      </c>
    </row>
    <row r="691" spans="1:17" x14ac:dyDescent="0.25">
      <c r="A691">
        <v>1830</v>
      </c>
      <c r="B691" t="s">
        <v>17</v>
      </c>
      <c r="C691">
        <v>0.36499999999999999</v>
      </c>
      <c r="D691">
        <v>0.27</v>
      </c>
      <c r="E691">
        <v>8.5000000000000006E-2</v>
      </c>
      <c r="F691">
        <v>0.19700000000000001</v>
      </c>
      <c r="G691">
        <v>8.1500000000000003E-2</v>
      </c>
      <c r="H691">
        <v>3.2500000000000001E-2</v>
      </c>
      <c r="I691">
        <v>6.5000000000000002E-2</v>
      </c>
      <c r="J691">
        <v>6</v>
      </c>
      <c r="K691">
        <v>14</v>
      </c>
      <c r="L691" t="s">
        <v>60</v>
      </c>
      <c r="M691" t="s">
        <v>61</v>
      </c>
      <c r="N691" t="s">
        <v>62</v>
      </c>
      <c r="O691">
        <v>5</v>
      </c>
      <c r="P691" t="s">
        <v>34</v>
      </c>
      <c r="Q691">
        <v>12.8</v>
      </c>
    </row>
    <row r="692" spans="1:17" x14ac:dyDescent="0.25">
      <c r="A692">
        <v>3386</v>
      </c>
      <c r="B692" t="s">
        <v>22</v>
      </c>
      <c r="C692">
        <v>0.47499999999999998</v>
      </c>
      <c r="D692">
        <v>0.35</v>
      </c>
      <c r="E692">
        <v>0.115</v>
      </c>
      <c r="F692">
        <v>0.48699999999999999</v>
      </c>
      <c r="G692">
        <v>0.19400000000000001</v>
      </c>
      <c r="H692">
        <v>0.14549999999999999</v>
      </c>
      <c r="I692">
        <v>0.125</v>
      </c>
      <c r="J692">
        <v>13</v>
      </c>
      <c r="K692">
        <v>10</v>
      </c>
      <c r="L692" t="s">
        <v>23</v>
      </c>
      <c r="M692" t="s">
        <v>24</v>
      </c>
      <c r="N692" t="s">
        <v>25</v>
      </c>
      <c r="O692">
        <v>5</v>
      </c>
      <c r="P692" t="s">
        <v>34</v>
      </c>
      <c r="Q692">
        <v>12.8</v>
      </c>
    </row>
    <row r="693" spans="1:17" x14ac:dyDescent="0.25">
      <c r="A693">
        <v>3366</v>
      </c>
      <c r="B693" t="s">
        <v>17</v>
      </c>
      <c r="C693">
        <v>0.44</v>
      </c>
      <c r="D693">
        <v>0.31</v>
      </c>
      <c r="E693">
        <v>0.115</v>
      </c>
      <c r="F693">
        <v>0.36249999999999999</v>
      </c>
      <c r="G693">
        <v>0.13400000000000001</v>
      </c>
      <c r="H693">
        <v>8.2000000000000003E-2</v>
      </c>
      <c r="I693">
        <v>0.12</v>
      </c>
      <c r="J693">
        <v>11</v>
      </c>
      <c r="K693">
        <v>2</v>
      </c>
      <c r="L693" t="s">
        <v>52</v>
      </c>
      <c r="M693" t="s">
        <v>53</v>
      </c>
      <c r="N693" t="s">
        <v>54</v>
      </c>
      <c r="O693">
        <v>8</v>
      </c>
      <c r="P693" t="s">
        <v>30</v>
      </c>
      <c r="Q693">
        <v>12.3</v>
      </c>
    </row>
    <row r="694" spans="1:17" x14ac:dyDescent="0.25">
      <c r="A694">
        <v>1141</v>
      </c>
      <c r="B694" t="s">
        <v>31</v>
      </c>
      <c r="C694">
        <v>0.57499999999999996</v>
      </c>
      <c r="D694">
        <v>0.45500000000000002</v>
      </c>
      <c r="E694">
        <v>0.13500000000000001</v>
      </c>
      <c r="F694">
        <v>0.90700000000000003</v>
      </c>
      <c r="G694">
        <v>0.42449999999999999</v>
      </c>
      <c r="H694">
        <v>0.19700000000000001</v>
      </c>
      <c r="I694">
        <v>0.26</v>
      </c>
      <c r="J694">
        <v>9</v>
      </c>
      <c r="K694">
        <v>1</v>
      </c>
      <c r="L694" t="s">
        <v>65</v>
      </c>
      <c r="M694" t="s">
        <v>66</v>
      </c>
      <c r="N694" t="s">
        <v>29</v>
      </c>
      <c r="O694">
        <v>3</v>
      </c>
      <c r="P694" t="s">
        <v>39</v>
      </c>
      <c r="Q694">
        <v>3.6</v>
      </c>
    </row>
    <row r="695" spans="1:17" x14ac:dyDescent="0.25">
      <c r="A695">
        <v>712</v>
      </c>
      <c r="B695" t="s">
        <v>31</v>
      </c>
      <c r="C695">
        <v>0.375</v>
      </c>
      <c r="D695">
        <v>0.3</v>
      </c>
      <c r="E695">
        <v>0.1</v>
      </c>
      <c r="F695">
        <v>0.2465</v>
      </c>
      <c r="G695">
        <v>0.104</v>
      </c>
      <c r="H695">
        <v>4.7500000000000001E-2</v>
      </c>
      <c r="I695">
        <v>8.3000000000000004E-2</v>
      </c>
      <c r="J695">
        <v>11</v>
      </c>
      <c r="K695">
        <v>2</v>
      </c>
      <c r="L695" t="s">
        <v>52</v>
      </c>
      <c r="M695" t="s">
        <v>53</v>
      </c>
      <c r="N695" t="s">
        <v>54</v>
      </c>
      <c r="O695">
        <v>9</v>
      </c>
      <c r="P695" t="s">
        <v>58</v>
      </c>
      <c r="Q695">
        <v>1.9</v>
      </c>
    </row>
    <row r="696" spans="1:17" x14ac:dyDescent="0.25">
      <c r="A696">
        <v>2652</v>
      </c>
      <c r="B696" t="s">
        <v>17</v>
      </c>
      <c r="C696">
        <v>0.51</v>
      </c>
      <c r="D696">
        <v>0.38500000000000001</v>
      </c>
      <c r="E696">
        <v>0.15</v>
      </c>
      <c r="F696">
        <v>0.625</v>
      </c>
      <c r="G696">
        <v>0.3095</v>
      </c>
      <c r="H696">
        <v>0.11899999999999999</v>
      </c>
      <c r="I696">
        <v>0.17249999999999999</v>
      </c>
      <c r="J696">
        <v>8</v>
      </c>
      <c r="K696">
        <v>12</v>
      </c>
      <c r="L696" t="s">
        <v>63</v>
      </c>
      <c r="M696" t="s">
        <v>64</v>
      </c>
      <c r="N696" t="s">
        <v>29</v>
      </c>
      <c r="O696">
        <v>5</v>
      </c>
      <c r="P696" t="s">
        <v>34</v>
      </c>
      <c r="Q696">
        <v>12.8</v>
      </c>
    </row>
    <row r="697" spans="1:17" x14ac:dyDescent="0.25">
      <c r="A697">
        <v>1816</v>
      </c>
      <c r="B697" t="s">
        <v>22</v>
      </c>
      <c r="C697">
        <v>0.66500000000000004</v>
      </c>
      <c r="D697">
        <v>0.51500000000000001</v>
      </c>
      <c r="E697">
        <v>0.185</v>
      </c>
      <c r="F697">
        <v>1.3405</v>
      </c>
      <c r="G697">
        <v>0.5595</v>
      </c>
      <c r="H697">
        <v>0.29299999999999998</v>
      </c>
      <c r="I697">
        <v>0.4375</v>
      </c>
      <c r="J697">
        <v>11</v>
      </c>
      <c r="K697">
        <v>7</v>
      </c>
      <c r="L697" t="s">
        <v>43</v>
      </c>
      <c r="M697" t="s">
        <v>44</v>
      </c>
      <c r="N697" t="s">
        <v>45</v>
      </c>
      <c r="O697">
        <v>6</v>
      </c>
      <c r="P697" t="s">
        <v>36</v>
      </c>
      <c r="Q697">
        <v>14.1</v>
      </c>
    </row>
    <row r="698" spans="1:17" x14ac:dyDescent="0.25">
      <c r="A698">
        <v>691</v>
      </c>
      <c r="B698" t="s">
        <v>31</v>
      </c>
      <c r="C698">
        <v>0.5</v>
      </c>
      <c r="D698">
        <v>0.375</v>
      </c>
      <c r="E698">
        <v>0.15</v>
      </c>
      <c r="F698">
        <v>0.63600000000000001</v>
      </c>
      <c r="G698">
        <v>0.2535</v>
      </c>
      <c r="H698">
        <v>0.14499999999999999</v>
      </c>
      <c r="I698">
        <v>0.19</v>
      </c>
      <c r="J698">
        <v>10</v>
      </c>
      <c r="K698">
        <v>7</v>
      </c>
      <c r="L698" t="s">
        <v>43</v>
      </c>
      <c r="M698" t="s">
        <v>44</v>
      </c>
      <c r="N698" t="s">
        <v>45</v>
      </c>
      <c r="O698">
        <v>1</v>
      </c>
      <c r="P698" t="s">
        <v>21</v>
      </c>
      <c r="Q698">
        <v>22.1</v>
      </c>
    </row>
    <row r="699" spans="1:17" x14ac:dyDescent="0.25">
      <c r="A699">
        <v>3995</v>
      </c>
      <c r="B699" t="s">
        <v>17</v>
      </c>
      <c r="C699">
        <v>0.185</v>
      </c>
      <c r="D699">
        <v>0.13500000000000001</v>
      </c>
      <c r="E699">
        <v>4.4999999999999998E-2</v>
      </c>
      <c r="F699">
        <v>3.2000000000000001E-2</v>
      </c>
      <c r="G699">
        <v>1.0999999999999999E-2</v>
      </c>
      <c r="H699">
        <v>6.4999999999999997E-3</v>
      </c>
      <c r="I699">
        <v>0.01</v>
      </c>
      <c r="J699">
        <v>4</v>
      </c>
      <c r="K699">
        <v>10</v>
      </c>
      <c r="L699" t="s">
        <v>23</v>
      </c>
      <c r="M699" t="s">
        <v>24</v>
      </c>
      <c r="N699" t="s">
        <v>25</v>
      </c>
      <c r="O699">
        <v>3</v>
      </c>
      <c r="P699" t="s">
        <v>39</v>
      </c>
      <c r="Q699">
        <v>3.6</v>
      </c>
    </row>
    <row r="700" spans="1:17" x14ac:dyDescent="0.25">
      <c r="A700">
        <v>1131</v>
      </c>
      <c r="B700" t="s">
        <v>31</v>
      </c>
      <c r="C700">
        <v>0.56499999999999995</v>
      </c>
      <c r="D700">
        <v>0.45500000000000002</v>
      </c>
      <c r="E700">
        <v>0.15</v>
      </c>
      <c r="F700">
        <v>0.95950000000000002</v>
      </c>
      <c r="G700">
        <v>0.45650000000000002</v>
      </c>
      <c r="H700">
        <v>0.23949999999999999</v>
      </c>
      <c r="I700">
        <v>0.23</v>
      </c>
      <c r="J700">
        <v>9</v>
      </c>
      <c r="K700">
        <v>13</v>
      </c>
      <c r="L700" t="s">
        <v>27</v>
      </c>
      <c r="M700" t="s">
        <v>28</v>
      </c>
      <c r="N700" t="s">
        <v>29</v>
      </c>
      <c r="O700">
        <v>4</v>
      </c>
      <c r="P700" t="s">
        <v>59</v>
      </c>
      <c r="Q700">
        <v>6.1</v>
      </c>
    </row>
    <row r="701" spans="1:17" x14ac:dyDescent="0.25">
      <c r="A701">
        <v>1702</v>
      </c>
      <c r="B701" t="s">
        <v>22</v>
      </c>
      <c r="C701">
        <v>0.63500000000000001</v>
      </c>
      <c r="D701">
        <v>0.49</v>
      </c>
      <c r="E701">
        <v>0.17499999999999999</v>
      </c>
      <c r="F701">
        <v>1.2435</v>
      </c>
      <c r="G701">
        <v>0.58050000000000002</v>
      </c>
      <c r="H701">
        <v>0.313</v>
      </c>
      <c r="I701">
        <v>0.30499999999999999</v>
      </c>
      <c r="J701">
        <v>10</v>
      </c>
      <c r="K701">
        <v>1</v>
      </c>
      <c r="L701" t="s">
        <v>65</v>
      </c>
      <c r="M701" t="s">
        <v>66</v>
      </c>
      <c r="N701" t="s">
        <v>29</v>
      </c>
      <c r="O701">
        <v>10</v>
      </c>
      <c r="P701" t="s">
        <v>35</v>
      </c>
      <c r="Q701">
        <v>24.1</v>
      </c>
    </row>
    <row r="702" spans="1:17" x14ac:dyDescent="0.25">
      <c r="A702">
        <v>3608</v>
      </c>
      <c r="B702" t="s">
        <v>31</v>
      </c>
      <c r="C702">
        <v>0.51500000000000001</v>
      </c>
      <c r="D702">
        <v>0.39</v>
      </c>
      <c r="E702">
        <v>0.14000000000000001</v>
      </c>
      <c r="F702">
        <v>0.67800000000000005</v>
      </c>
      <c r="G702">
        <v>0.34100000000000003</v>
      </c>
      <c r="H702">
        <v>0.13250000000000001</v>
      </c>
      <c r="I702">
        <v>0.11899999999999999</v>
      </c>
      <c r="J702">
        <v>8</v>
      </c>
      <c r="K702">
        <v>8</v>
      </c>
      <c r="L702" t="s">
        <v>55</v>
      </c>
      <c r="M702" t="s">
        <v>56</v>
      </c>
      <c r="N702" t="s">
        <v>57</v>
      </c>
      <c r="O702">
        <v>4</v>
      </c>
      <c r="P702" t="s">
        <v>59</v>
      </c>
      <c r="Q702">
        <v>6.1</v>
      </c>
    </row>
    <row r="703" spans="1:17" x14ac:dyDescent="0.25">
      <c r="A703">
        <v>3341</v>
      </c>
      <c r="B703" t="s">
        <v>17</v>
      </c>
      <c r="C703">
        <v>0.54</v>
      </c>
      <c r="D703">
        <v>0.435</v>
      </c>
      <c r="E703">
        <v>0.14499999999999999</v>
      </c>
      <c r="F703">
        <v>0.97</v>
      </c>
      <c r="G703">
        <v>0.42849999999999999</v>
      </c>
      <c r="H703">
        <v>0.22</v>
      </c>
      <c r="I703">
        <v>0.26400000000000001</v>
      </c>
      <c r="J703">
        <v>17</v>
      </c>
      <c r="K703">
        <v>1</v>
      </c>
      <c r="L703" t="s">
        <v>65</v>
      </c>
      <c r="M703" t="s">
        <v>66</v>
      </c>
      <c r="N703" t="s">
        <v>29</v>
      </c>
      <c r="O703">
        <v>7</v>
      </c>
      <c r="P703" t="s">
        <v>26</v>
      </c>
      <c r="Q703">
        <v>2.5</v>
      </c>
    </row>
    <row r="704" spans="1:17" x14ac:dyDescent="0.25">
      <c r="A704">
        <v>2627</v>
      </c>
      <c r="B704" t="s">
        <v>17</v>
      </c>
      <c r="C704">
        <v>0.22</v>
      </c>
      <c r="D704">
        <v>0.16</v>
      </c>
      <c r="E704">
        <v>0.05</v>
      </c>
      <c r="F704">
        <v>4.9000000000000002E-2</v>
      </c>
      <c r="G704">
        <v>2.1499999999999998E-2</v>
      </c>
      <c r="H704">
        <v>0.01</v>
      </c>
      <c r="I704">
        <v>1.4999999999999999E-2</v>
      </c>
      <c r="J704">
        <v>4</v>
      </c>
      <c r="K704">
        <v>7</v>
      </c>
      <c r="L704" t="s">
        <v>43</v>
      </c>
      <c r="M704" t="s">
        <v>44</v>
      </c>
      <c r="N704" t="s">
        <v>45</v>
      </c>
      <c r="O704">
        <v>8</v>
      </c>
      <c r="P704" t="s">
        <v>30</v>
      </c>
      <c r="Q704">
        <v>12.3</v>
      </c>
    </row>
    <row r="705" spans="1:17" x14ac:dyDescent="0.25">
      <c r="A705">
        <v>3674</v>
      </c>
      <c r="B705" t="s">
        <v>22</v>
      </c>
      <c r="C705">
        <v>0.59499999999999997</v>
      </c>
      <c r="D705">
        <v>0.46</v>
      </c>
      <c r="E705">
        <v>0.155</v>
      </c>
      <c r="F705">
        <v>1.0455000000000001</v>
      </c>
      <c r="G705">
        <v>0.45650000000000002</v>
      </c>
      <c r="H705">
        <v>0.24</v>
      </c>
      <c r="I705">
        <v>0.3085</v>
      </c>
      <c r="J705">
        <v>10</v>
      </c>
      <c r="K705">
        <v>15</v>
      </c>
      <c r="L705" t="s">
        <v>32</v>
      </c>
      <c r="M705" t="s">
        <v>33</v>
      </c>
      <c r="N705" t="s">
        <v>29</v>
      </c>
      <c r="O705">
        <v>2</v>
      </c>
      <c r="P705" t="s">
        <v>70</v>
      </c>
      <c r="Q705">
        <v>18</v>
      </c>
    </row>
    <row r="706" spans="1:17" x14ac:dyDescent="0.25">
      <c r="A706">
        <v>1236</v>
      </c>
      <c r="B706" t="s">
        <v>17</v>
      </c>
      <c r="C706">
        <v>0.375</v>
      </c>
      <c r="D706">
        <v>0.28999999999999998</v>
      </c>
      <c r="E706">
        <v>8.5000000000000006E-2</v>
      </c>
      <c r="F706">
        <v>0.23849999999999999</v>
      </c>
      <c r="G706">
        <v>0.11799999999999999</v>
      </c>
      <c r="H706">
        <v>4.4999999999999998E-2</v>
      </c>
      <c r="I706">
        <v>6.9500000000000006E-2</v>
      </c>
      <c r="J706">
        <v>7</v>
      </c>
      <c r="K706">
        <v>11</v>
      </c>
      <c r="L706" t="s">
        <v>37</v>
      </c>
      <c r="M706" t="s">
        <v>38</v>
      </c>
      <c r="N706" t="s">
        <v>29</v>
      </c>
      <c r="O706">
        <v>9</v>
      </c>
      <c r="P706" t="s">
        <v>58</v>
      </c>
      <c r="Q706">
        <v>1.9</v>
      </c>
    </row>
    <row r="707" spans="1:17" x14ac:dyDescent="0.25">
      <c r="A707">
        <v>3214</v>
      </c>
      <c r="B707" t="s">
        <v>22</v>
      </c>
      <c r="C707">
        <v>0.55500000000000005</v>
      </c>
      <c r="D707">
        <v>0.42</v>
      </c>
      <c r="E707">
        <v>0.14000000000000001</v>
      </c>
      <c r="F707">
        <v>0.86799999999999999</v>
      </c>
      <c r="G707">
        <v>0.33</v>
      </c>
      <c r="H707">
        <v>0.24299999999999999</v>
      </c>
      <c r="I707">
        <v>0.21</v>
      </c>
      <c r="J707">
        <v>13</v>
      </c>
      <c r="K707">
        <v>8</v>
      </c>
      <c r="L707" t="s">
        <v>55</v>
      </c>
      <c r="M707" t="s">
        <v>56</v>
      </c>
      <c r="N707" t="s">
        <v>57</v>
      </c>
      <c r="O707">
        <v>5</v>
      </c>
      <c r="P707" t="s">
        <v>34</v>
      </c>
      <c r="Q707">
        <v>12.8</v>
      </c>
    </row>
    <row r="708" spans="1:17" x14ac:dyDescent="0.25">
      <c r="A708">
        <v>3971</v>
      </c>
      <c r="B708" t="s">
        <v>17</v>
      </c>
      <c r="C708">
        <v>0.38500000000000001</v>
      </c>
      <c r="D708">
        <v>0.28499999999999998</v>
      </c>
      <c r="E708">
        <v>0.09</v>
      </c>
      <c r="F708">
        <v>0.248</v>
      </c>
      <c r="G708">
        <v>9.35E-2</v>
      </c>
      <c r="H708">
        <v>6.6000000000000003E-2</v>
      </c>
      <c r="I708">
        <v>7.0000000000000007E-2</v>
      </c>
      <c r="J708">
        <v>6</v>
      </c>
      <c r="K708">
        <v>7</v>
      </c>
      <c r="L708" t="s">
        <v>43</v>
      </c>
      <c r="M708" t="s">
        <v>44</v>
      </c>
      <c r="N708" t="s">
        <v>45</v>
      </c>
      <c r="O708">
        <v>1</v>
      </c>
      <c r="P708" t="s">
        <v>21</v>
      </c>
      <c r="Q708">
        <v>22.1</v>
      </c>
    </row>
    <row r="709" spans="1:17" x14ac:dyDescent="0.25">
      <c r="A709">
        <v>3283</v>
      </c>
      <c r="B709" t="s">
        <v>22</v>
      </c>
      <c r="C709">
        <v>0.57999999999999996</v>
      </c>
      <c r="D709">
        <v>0.47499999999999998</v>
      </c>
      <c r="E709">
        <v>0.16500000000000001</v>
      </c>
      <c r="F709">
        <v>1.0385</v>
      </c>
      <c r="G709">
        <v>0.41399999999999998</v>
      </c>
      <c r="H709">
        <v>0.26</v>
      </c>
      <c r="I709">
        <v>0.30499999999999999</v>
      </c>
      <c r="J709">
        <v>13</v>
      </c>
      <c r="K709">
        <v>13</v>
      </c>
      <c r="L709" t="s">
        <v>27</v>
      </c>
      <c r="M709" t="s">
        <v>28</v>
      </c>
      <c r="N709" t="s">
        <v>29</v>
      </c>
      <c r="O709">
        <v>6</v>
      </c>
      <c r="P709" t="s">
        <v>36</v>
      </c>
      <c r="Q709">
        <v>14.1</v>
      </c>
    </row>
    <row r="710" spans="1:17" x14ac:dyDescent="0.25">
      <c r="A710">
        <v>3524</v>
      </c>
      <c r="B710" t="s">
        <v>17</v>
      </c>
      <c r="C710">
        <v>0.26</v>
      </c>
      <c r="D710">
        <v>0.20499999999999999</v>
      </c>
      <c r="E710">
        <v>7.0000000000000007E-2</v>
      </c>
      <c r="F710">
        <v>9.7000000000000003E-2</v>
      </c>
      <c r="G710">
        <v>4.1500000000000002E-2</v>
      </c>
      <c r="H710">
        <v>1.9E-2</v>
      </c>
      <c r="I710">
        <v>3.0499999999999999E-2</v>
      </c>
      <c r="J710">
        <v>4</v>
      </c>
      <c r="K710">
        <v>6</v>
      </c>
      <c r="L710" t="s">
        <v>40</v>
      </c>
      <c r="M710" t="s">
        <v>41</v>
      </c>
      <c r="N710" t="s">
        <v>42</v>
      </c>
      <c r="O710">
        <v>10</v>
      </c>
      <c r="P710" t="s">
        <v>35</v>
      </c>
      <c r="Q710">
        <v>24.1</v>
      </c>
    </row>
    <row r="711" spans="1:17" x14ac:dyDescent="0.25">
      <c r="A711">
        <v>4134</v>
      </c>
      <c r="B711" t="s">
        <v>31</v>
      </c>
      <c r="C711">
        <v>0.58499999999999996</v>
      </c>
      <c r="D711">
        <v>0.45</v>
      </c>
      <c r="E711">
        <v>0.15</v>
      </c>
      <c r="F711">
        <v>0.997</v>
      </c>
      <c r="G711">
        <v>0.40550000000000003</v>
      </c>
      <c r="H711">
        <v>0.28299999999999997</v>
      </c>
      <c r="I711">
        <v>0.251</v>
      </c>
      <c r="J711">
        <v>11</v>
      </c>
      <c r="K711">
        <v>5</v>
      </c>
      <c r="L711" t="s">
        <v>49</v>
      </c>
      <c r="M711" t="s">
        <v>50</v>
      </c>
      <c r="N711" t="s">
        <v>51</v>
      </c>
      <c r="O711">
        <v>1</v>
      </c>
      <c r="P711" t="s">
        <v>21</v>
      </c>
      <c r="Q711">
        <v>22.1</v>
      </c>
    </row>
    <row r="712" spans="1:17" x14ac:dyDescent="0.25">
      <c r="A712">
        <v>3276</v>
      </c>
      <c r="B712" t="s">
        <v>31</v>
      </c>
      <c r="C712">
        <v>0.46</v>
      </c>
      <c r="D712">
        <v>0.35499999999999998</v>
      </c>
      <c r="E712">
        <v>0.11</v>
      </c>
      <c r="F712">
        <v>0.41499999999999998</v>
      </c>
      <c r="G712">
        <v>0.215</v>
      </c>
      <c r="H712">
        <v>8.2000000000000003E-2</v>
      </c>
      <c r="I712">
        <v>0.13</v>
      </c>
      <c r="J712">
        <v>12</v>
      </c>
      <c r="K712">
        <v>13</v>
      </c>
      <c r="L712" t="s">
        <v>27</v>
      </c>
      <c r="M712" t="s">
        <v>28</v>
      </c>
      <c r="N712" t="s">
        <v>29</v>
      </c>
      <c r="O712">
        <v>8</v>
      </c>
      <c r="P712" t="s">
        <v>30</v>
      </c>
      <c r="Q712">
        <v>12.3</v>
      </c>
    </row>
    <row r="713" spans="1:17" x14ac:dyDescent="0.25">
      <c r="A713">
        <v>1947</v>
      </c>
      <c r="B713" t="s">
        <v>31</v>
      </c>
      <c r="C713">
        <v>0.63500000000000001</v>
      </c>
      <c r="D713">
        <v>0.52500000000000002</v>
      </c>
      <c r="E713">
        <v>0.16</v>
      </c>
      <c r="F713">
        <v>1.1950000000000001</v>
      </c>
      <c r="G713">
        <v>0.54349999999999998</v>
      </c>
      <c r="H713">
        <v>0.246</v>
      </c>
      <c r="I713">
        <v>0.33500000000000002</v>
      </c>
      <c r="J713">
        <v>12</v>
      </c>
      <c r="K713">
        <v>10</v>
      </c>
      <c r="L713" t="s">
        <v>23</v>
      </c>
      <c r="M713" t="s">
        <v>24</v>
      </c>
      <c r="N713" t="s">
        <v>25</v>
      </c>
      <c r="O713">
        <v>1</v>
      </c>
      <c r="P713" t="s">
        <v>21</v>
      </c>
      <c r="Q713">
        <v>22.1</v>
      </c>
    </row>
    <row r="714" spans="1:17" x14ac:dyDescent="0.25">
      <c r="A714">
        <v>1487</v>
      </c>
      <c r="B714" t="s">
        <v>22</v>
      </c>
      <c r="C714">
        <v>0.59499999999999997</v>
      </c>
      <c r="D714">
        <v>0.45500000000000002</v>
      </c>
      <c r="E714">
        <v>0.16</v>
      </c>
      <c r="F714">
        <v>1.04</v>
      </c>
      <c r="G714">
        <v>0.45200000000000001</v>
      </c>
      <c r="H714">
        <v>0.26550000000000001</v>
      </c>
      <c r="I714">
        <v>0.28799999999999998</v>
      </c>
      <c r="J714">
        <v>9</v>
      </c>
      <c r="K714">
        <v>7</v>
      </c>
      <c r="L714" t="s">
        <v>43</v>
      </c>
      <c r="M714" t="s">
        <v>44</v>
      </c>
      <c r="N714" t="s">
        <v>45</v>
      </c>
      <c r="O714">
        <v>7</v>
      </c>
      <c r="P714" t="s">
        <v>26</v>
      </c>
      <c r="Q714">
        <v>2.5</v>
      </c>
    </row>
    <row r="715" spans="1:17" x14ac:dyDescent="0.25">
      <c r="A715">
        <v>2687</v>
      </c>
      <c r="B715" t="s">
        <v>31</v>
      </c>
      <c r="C715">
        <v>0.63</v>
      </c>
      <c r="D715">
        <v>0.505</v>
      </c>
      <c r="E715">
        <v>0.15</v>
      </c>
      <c r="F715">
        <v>1.3165</v>
      </c>
      <c r="G715">
        <v>0.63249999999999995</v>
      </c>
      <c r="H715">
        <v>0.2465</v>
      </c>
      <c r="I715">
        <v>0.37</v>
      </c>
      <c r="J715">
        <v>11</v>
      </c>
      <c r="K715">
        <v>8</v>
      </c>
      <c r="L715" t="s">
        <v>55</v>
      </c>
      <c r="M715" t="s">
        <v>56</v>
      </c>
      <c r="N715" t="s">
        <v>57</v>
      </c>
      <c r="O715">
        <v>7</v>
      </c>
      <c r="P715" t="s">
        <v>26</v>
      </c>
      <c r="Q715">
        <v>2.5</v>
      </c>
    </row>
    <row r="716" spans="1:17" x14ac:dyDescent="0.25">
      <c r="A716">
        <v>3830</v>
      </c>
      <c r="B716" t="s">
        <v>22</v>
      </c>
      <c r="C716">
        <v>0.71</v>
      </c>
      <c r="D716">
        <v>0.55500000000000005</v>
      </c>
      <c r="E716">
        <v>0.17</v>
      </c>
      <c r="F716">
        <v>1.47</v>
      </c>
      <c r="G716">
        <v>0.53749999999999998</v>
      </c>
      <c r="H716">
        <v>0.38</v>
      </c>
      <c r="I716">
        <v>0.43099999999999999</v>
      </c>
      <c r="J716">
        <v>12</v>
      </c>
      <c r="K716">
        <v>8</v>
      </c>
      <c r="L716" t="s">
        <v>55</v>
      </c>
      <c r="M716" t="s">
        <v>56</v>
      </c>
      <c r="N716" t="s">
        <v>57</v>
      </c>
      <c r="O716">
        <v>10</v>
      </c>
      <c r="P716" t="s">
        <v>35</v>
      </c>
      <c r="Q716">
        <v>24.1</v>
      </c>
    </row>
    <row r="717" spans="1:17" x14ac:dyDescent="0.25">
      <c r="A717">
        <v>3851</v>
      </c>
      <c r="B717" t="s">
        <v>22</v>
      </c>
      <c r="C717">
        <v>0.375</v>
      </c>
      <c r="D717">
        <v>0.29499999999999998</v>
      </c>
      <c r="E717">
        <v>0.11</v>
      </c>
      <c r="F717">
        <v>0.30049999999999999</v>
      </c>
      <c r="G717">
        <v>0.1255</v>
      </c>
      <c r="H717">
        <v>5.7500000000000002E-2</v>
      </c>
      <c r="I717">
        <v>0.10349999999999999</v>
      </c>
      <c r="J717">
        <v>7</v>
      </c>
      <c r="K717">
        <v>13</v>
      </c>
      <c r="L717" t="s">
        <v>27</v>
      </c>
      <c r="M717" t="s">
        <v>28</v>
      </c>
      <c r="N717" t="s">
        <v>29</v>
      </c>
      <c r="O717">
        <v>4</v>
      </c>
      <c r="P717" t="s">
        <v>59</v>
      </c>
      <c r="Q717">
        <v>6.1</v>
      </c>
    </row>
    <row r="718" spans="1:17" x14ac:dyDescent="0.25">
      <c r="A718">
        <v>2226</v>
      </c>
      <c r="B718" t="s">
        <v>31</v>
      </c>
      <c r="C718">
        <v>0.59</v>
      </c>
      <c r="D718">
        <v>0.47499999999999998</v>
      </c>
      <c r="E718">
        <v>0.155</v>
      </c>
      <c r="F718">
        <v>0.85699999999999998</v>
      </c>
      <c r="G718">
        <v>0.35599999999999998</v>
      </c>
      <c r="H718">
        <v>0.17399999999999999</v>
      </c>
      <c r="I718">
        <v>0.28000000000000003</v>
      </c>
      <c r="J718">
        <v>13</v>
      </c>
      <c r="K718">
        <v>13</v>
      </c>
      <c r="L718" t="s">
        <v>27</v>
      </c>
      <c r="M718" t="s">
        <v>28</v>
      </c>
      <c r="N718" t="s">
        <v>29</v>
      </c>
      <c r="O718">
        <v>5</v>
      </c>
      <c r="P718" t="s">
        <v>34</v>
      </c>
      <c r="Q718">
        <v>12.8</v>
      </c>
    </row>
    <row r="719" spans="1:17" x14ac:dyDescent="0.25">
      <c r="A719">
        <v>542</v>
      </c>
      <c r="B719" t="s">
        <v>22</v>
      </c>
      <c r="C719">
        <v>0.44</v>
      </c>
      <c r="D719">
        <v>0.35499999999999998</v>
      </c>
      <c r="E719">
        <v>0.115</v>
      </c>
      <c r="F719">
        <v>0.41499999999999998</v>
      </c>
      <c r="G719">
        <v>0.1585</v>
      </c>
      <c r="H719">
        <v>9.2499999999999999E-2</v>
      </c>
      <c r="I719">
        <v>0.13100000000000001</v>
      </c>
      <c r="J719">
        <v>11</v>
      </c>
      <c r="K719">
        <v>10</v>
      </c>
      <c r="L719" t="s">
        <v>23</v>
      </c>
      <c r="M719" t="s">
        <v>24</v>
      </c>
      <c r="N719" t="s">
        <v>25</v>
      </c>
      <c r="O719">
        <v>2</v>
      </c>
      <c r="P719" t="s">
        <v>70</v>
      </c>
      <c r="Q719">
        <v>18</v>
      </c>
    </row>
    <row r="720" spans="1:17" x14ac:dyDescent="0.25">
      <c r="A720">
        <v>585</v>
      </c>
      <c r="B720" t="s">
        <v>22</v>
      </c>
      <c r="C720">
        <v>0.41</v>
      </c>
      <c r="D720">
        <v>0.30499999999999999</v>
      </c>
      <c r="E720">
        <v>0.1</v>
      </c>
      <c r="F720">
        <v>0.36299999999999999</v>
      </c>
      <c r="G720">
        <v>0.17349999999999999</v>
      </c>
      <c r="H720">
        <v>6.5000000000000002E-2</v>
      </c>
      <c r="I720">
        <v>0.11</v>
      </c>
      <c r="J720">
        <v>11</v>
      </c>
      <c r="K720">
        <v>12</v>
      </c>
      <c r="L720" t="s">
        <v>63</v>
      </c>
      <c r="M720" t="s">
        <v>64</v>
      </c>
      <c r="N720" t="s">
        <v>29</v>
      </c>
      <c r="O720">
        <v>10</v>
      </c>
      <c r="P720" t="s">
        <v>35</v>
      </c>
      <c r="Q720">
        <v>24.1</v>
      </c>
    </row>
    <row r="721" spans="1:17" x14ac:dyDescent="0.25">
      <c r="A721">
        <v>3353</v>
      </c>
      <c r="B721" t="s">
        <v>22</v>
      </c>
      <c r="C721">
        <v>0.52</v>
      </c>
      <c r="D721">
        <v>0.40500000000000003</v>
      </c>
      <c r="E721">
        <v>0.14499999999999999</v>
      </c>
      <c r="F721">
        <v>0.82899999999999996</v>
      </c>
      <c r="G721">
        <v>0.35349999999999998</v>
      </c>
      <c r="H721">
        <v>0.16850000000000001</v>
      </c>
      <c r="I721">
        <v>0.20499999999999999</v>
      </c>
      <c r="J721">
        <v>15</v>
      </c>
      <c r="K721">
        <v>11</v>
      </c>
      <c r="L721" t="s">
        <v>37</v>
      </c>
      <c r="M721" t="s">
        <v>38</v>
      </c>
      <c r="N721" t="s">
        <v>29</v>
      </c>
      <c r="O721">
        <v>8</v>
      </c>
      <c r="P721" t="s">
        <v>30</v>
      </c>
      <c r="Q721">
        <v>12.3</v>
      </c>
    </row>
    <row r="722" spans="1:17" x14ac:dyDescent="0.25">
      <c r="A722">
        <v>65</v>
      </c>
      <c r="B722" t="s">
        <v>31</v>
      </c>
      <c r="C722">
        <v>0.52</v>
      </c>
      <c r="D722">
        <v>0.4</v>
      </c>
      <c r="E722">
        <v>0.12</v>
      </c>
      <c r="F722">
        <v>0.57999999999999996</v>
      </c>
      <c r="G722">
        <v>0.23400000000000001</v>
      </c>
      <c r="H722">
        <v>0.13150000000000001</v>
      </c>
      <c r="I722">
        <v>0.185</v>
      </c>
      <c r="J722">
        <v>8</v>
      </c>
      <c r="K722">
        <v>4</v>
      </c>
      <c r="L722" t="s">
        <v>18</v>
      </c>
      <c r="M722" t="s">
        <v>19</v>
      </c>
      <c r="N722" t="s">
        <v>20</v>
      </c>
      <c r="O722">
        <v>7</v>
      </c>
      <c r="P722" t="s">
        <v>26</v>
      </c>
      <c r="Q722">
        <v>2.5</v>
      </c>
    </row>
    <row r="723" spans="1:17" x14ac:dyDescent="0.25">
      <c r="A723">
        <v>761</v>
      </c>
      <c r="B723" t="s">
        <v>31</v>
      </c>
      <c r="C723">
        <v>0.58499999999999996</v>
      </c>
      <c r="D723">
        <v>0.40500000000000003</v>
      </c>
      <c r="E723">
        <v>0.15</v>
      </c>
      <c r="F723">
        <v>1.2565</v>
      </c>
      <c r="G723">
        <v>0.435</v>
      </c>
      <c r="H723">
        <v>0.20200000000000001</v>
      </c>
      <c r="I723">
        <v>0.32500000000000001</v>
      </c>
      <c r="J723">
        <v>15</v>
      </c>
      <c r="K723">
        <v>3</v>
      </c>
      <c r="L723" t="s">
        <v>46</v>
      </c>
      <c r="M723" t="s">
        <v>47</v>
      </c>
      <c r="N723" t="s">
        <v>48</v>
      </c>
      <c r="O723">
        <v>4</v>
      </c>
      <c r="P723" t="s">
        <v>59</v>
      </c>
      <c r="Q723">
        <v>6.1</v>
      </c>
    </row>
    <row r="724" spans="1:17" x14ac:dyDescent="0.25">
      <c r="A724">
        <v>3232</v>
      </c>
      <c r="B724" t="s">
        <v>31</v>
      </c>
      <c r="C724">
        <v>0.41</v>
      </c>
      <c r="D724">
        <v>0.32500000000000001</v>
      </c>
      <c r="E724">
        <v>0.12</v>
      </c>
      <c r="F724">
        <v>0.3745</v>
      </c>
      <c r="G724">
        <v>0.158</v>
      </c>
      <c r="H724">
        <v>8.1000000000000003E-2</v>
      </c>
      <c r="I724">
        <v>0.125</v>
      </c>
      <c r="J724">
        <v>12</v>
      </c>
      <c r="K724">
        <v>12</v>
      </c>
      <c r="L724" t="s">
        <v>63</v>
      </c>
      <c r="M724" t="s">
        <v>64</v>
      </c>
      <c r="N724" t="s">
        <v>29</v>
      </c>
      <c r="O724">
        <v>8</v>
      </c>
      <c r="P724" t="s">
        <v>30</v>
      </c>
      <c r="Q724">
        <v>12.3</v>
      </c>
    </row>
    <row r="725" spans="1:17" x14ac:dyDescent="0.25">
      <c r="A725">
        <v>3375</v>
      </c>
      <c r="B725" t="s">
        <v>22</v>
      </c>
      <c r="C725">
        <v>0.47499999999999998</v>
      </c>
      <c r="D725">
        <v>0.375</v>
      </c>
      <c r="E725">
        <v>0.125</v>
      </c>
      <c r="F725">
        <v>0.58799999999999997</v>
      </c>
      <c r="G725">
        <v>0.23699999999999999</v>
      </c>
      <c r="H725">
        <v>0.17150000000000001</v>
      </c>
      <c r="I725">
        <v>0.155</v>
      </c>
      <c r="J725">
        <v>10</v>
      </c>
      <c r="K725">
        <v>5</v>
      </c>
      <c r="L725" t="s">
        <v>49</v>
      </c>
      <c r="M725" t="s">
        <v>50</v>
      </c>
      <c r="N725" t="s">
        <v>51</v>
      </c>
      <c r="O725">
        <v>7</v>
      </c>
      <c r="P725" t="s">
        <v>26</v>
      </c>
      <c r="Q725">
        <v>2.5</v>
      </c>
    </row>
    <row r="726" spans="1:17" x14ac:dyDescent="0.25">
      <c r="A726">
        <v>2242</v>
      </c>
      <c r="B726" t="s">
        <v>22</v>
      </c>
      <c r="C726">
        <v>0.435</v>
      </c>
      <c r="D726">
        <v>0.32</v>
      </c>
      <c r="E726">
        <v>0.12</v>
      </c>
      <c r="F726">
        <v>0.3785</v>
      </c>
      <c r="G726">
        <v>0.152</v>
      </c>
      <c r="H726">
        <v>9.1499999999999998E-2</v>
      </c>
      <c r="I726">
        <v>0.125</v>
      </c>
      <c r="J726">
        <v>11</v>
      </c>
      <c r="K726">
        <v>10</v>
      </c>
      <c r="L726" t="s">
        <v>23</v>
      </c>
      <c r="M726" t="s">
        <v>24</v>
      </c>
      <c r="N726" t="s">
        <v>25</v>
      </c>
      <c r="O726">
        <v>6</v>
      </c>
      <c r="P726" t="s">
        <v>36</v>
      </c>
      <c r="Q726">
        <v>14.1</v>
      </c>
    </row>
    <row r="727" spans="1:17" x14ac:dyDescent="0.25">
      <c r="A727">
        <v>2599</v>
      </c>
      <c r="B727" t="s">
        <v>31</v>
      </c>
      <c r="C727">
        <v>0.6</v>
      </c>
      <c r="D727">
        <v>0.46</v>
      </c>
      <c r="E727">
        <v>0.15</v>
      </c>
      <c r="F727">
        <v>1.2470000000000001</v>
      </c>
      <c r="G727">
        <v>0.53349999999999997</v>
      </c>
      <c r="H727">
        <v>0.27350000000000002</v>
      </c>
      <c r="I727">
        <v>0.28999999999999998</v>
      </c>
      <c r="J727">
        <v>9</v>
      </c>
      <c r="K727">
        <v>11</v>
      </c>
      <c r="L727" t="s">
        <v>37</v>
      </c>
      <c r="M727" t="s">
        <v>38</v>
      </c>
      <c r="N727" t="s">
        <v>29</v>
      </c>
      <c r="O727">
        <v>8</v>
      </c>
      <c r="P727" t="s">
        <v>30</v>
      </c>
      <c r="Q727">
        <v>12.3</v>
      </c>
    </row>
    <row r="728" spans="1:17" x14ac:dyDescent="0.25">
      <c r="A728">
        <v>1563</v>
      </c>
      <c r="B728" t="s">
        <v>17</v>
      </c>
      <c r="C728">
        <v>0.45</v>
      </c>
      <c r="D728">
        <v>0.33500000000000002</v>
      </c>
      <c r="E728">
        <v>0.11</v>
      </c>
      <c r="F728">
        <v>0.41949999999999998</v>
      </c>
      <c r="G728">
        <v>0.18099999999999999</v>
      </c>
      <c r="H728">
        <v>8.5000000000000006E-2</v>
      </c>
      <c r="I728">
        <v>0.13450000000000001</v>
      </c>
      <c r="J728">
        <v>7</v>
      </c>
      <c r="K728">
        <v>7</v>
      </c>
      <c r="L728" t="s">
        <v>43</v>
      </c>
      <c r="M728" t="s">
        <v>44</v>
      </c>
      <c r="N728" t="s">
        <v>45</v>
      </c>
      <c r="O728">
        <v>2</v>
      </c>
      <c r="P728" t="s">
        <v>70</v>
      </c>
      <c r="Q728">
        <v>18</v>
      </c>
    </row>
    <row r="729" spans="1:17" x14ac:dyDescent="0.25">
      <c r="A729">
        <v>2710</v>
      </c>
      <c r="B729" t="s">
        <v>22</v>
      </c>
      <c r="C729">
        <v>0.74</v>
      </c>
      <c r="D729">
        <v>0.57499999999999996</v>
      </c>
      <c r="E729">
        <v>0.22</v>
      </c>
      <c r="F729">
        <v>2.012</v>
      </c>
      <c r="G729">
        <v>0.89149999999999996</v>
      </c>
      <c r="H729">
        <v>0.52649999999999997</v>
      </c>
      <c r="I729">
        <v>0.47099999999999997</v>
      </c>
      <c r="J729">
        <v>12</v>
      </c>
      <c r="K729">
        <v>6</v>
      </c>
      <c r="L729" t="s">
        <v>40</v>
      </c>
      <c r="M729" t="s">
        <v>41</v>
      </c>
      <c r="N729" t="s">
        <v>42</v>
      </c>
      <c r="O729">
        <v>6</v>
      </c>
      <c r="P729" t="s">
        <v>36</v>
      </c>
      <c r="Q729">
        <v>14.1</v>
      </c>
    </row>
    <row r="730" spans="1:17" x14ac:dyDescent="0.25">
      <c r="A730">
        <v>1893</v>
      </c>
      <c r="B730" t="s">
        <v>31</v>
      </c>
      <c r="C730">
        <v>0.56499999999999995</v>
      </c>
      <c r="D730">
        <v>0.45</v>
      </c>
      <c r="E730">
        <v>0.16</v>
      </c>
      <c r="F730">
        <v>0.89500000000000002</v>
      </c>
      <c r="G730">
        <v>0.41499999999999998</v>
      </c>
      <c r="H730">
        <v>0.19500000000000001</v>
      </c>
      <c r="I730">
        <v>0.246</v>
      </c>
      <c r="J730">
        <v>9</v>
      </c>
      <c r="K730">
        <v>10</v>
      </c>
      <c r="L730" t="s">
        <v>23</v>
      </c>
      <c r="M730" t="s">
        <v>24</v>
      </c>
      <c r="N730" t="s">
        <v>25</v>
      </c>
      <c r="O730">
        <v>5</v>
      </c>
      <c r="P730" t="s">
        <v>34</v>
      </c>
      <c r="Q730">
        <v>12.8</v>
      </c>
    </row>
    <row r="731" spans="1:17" x14ac:dyDescent="0.25">
      <c r="A731">
        <v>2870</v>
      </c>
      <c r="B731" t="s">
        <v>17</v>
      </c>
      <c r="C731">
        <v>0.37</v>
      </c>
      <c r="D731">
        <v>0.28000000000000003</v>
      </c>
      <c r="E731">
        <v>8.5000000000000006E-2</v>
      </c>
      <c r="F731">
        <v>0.19800000000000001</v>
      </c>
      <c r="G731">
        <v>8.0500000000000002E-2</v>
      </c>
      <c r="H731">
        <v>4.5499999999999999E-2</v>
      </c>
      <c r="I731">
        <v>5.8000000000000003E-2</v>
      </c>
      <c r="J731">
        <v>5</v>
      </c>
      <c r="K731">
        <v>5</v>
      </c>
      <c r="L731" t="s">
        <v>49</v>
      </c>
      <c r="M731" t="s">
        <v>50</v>
      </c>
      <c r="N731" t="s">
        <v>51</v>
      </c>
      <c r="O731">
        <v>4</v>
      </c>
      <c r="P731" t="s">
        <v>59</v>
      </c>
      <c r="Q731">
        <v>6.1</v>
      </c>
    </row>
    <row r="732" spans="1:17" x14ac:dyDescent="0.25">
      <c r="A732">
        <v>1099</v>
      </c>
      <c r="B732" t="s">
        <v>31</v>
      </c>
      <c r="C732">
        <v>0.49</v>
      </c>
      <c r="D732">
        <v>0.46500000000000002</v>
      </c>
      <c r="E732">
        <v>0.125</v>
      </c>
      <c r="F732">
        <v>0.52249999999999996</v>
      </c>
      <c r="G732">
        <v>0.23499999999999999</v>
      </c>
      <c r="H732">
        <v>0.13</v>
      </c>
      <c r="I732">
        <v>0.14099999999999999</v>
      </c>
      <c r="J732">
        <v>7</v>
      </c>
      <c r="K732">
        <v>13</v>
      </c>
      <c r="L732" t="s">
        <v>27</v>
      </c>
      <c r="M732" t="s">
        <v>28</v>
      </c>
      <c r="N732" t="s">
        <v>29</v>
      </c>
      <c r="O732">
        <v>3</v>
      </c>
      <c r="P732" t="s">
        <v>39</v>
      </c>
      <c r="Q732">
        <v>3.6</v>
      </c>
    </row>
    <row r="733" spans="1:17" x14ac:dyDescent="0.25">
      <c r="A733">
        <v>3911</v>
      </c>
      <c r="B733" t="s">
        <v>31</v>
      </c>
      <c r="C733">
        <v>0.45500000000000002</v>
      </c>
      <c r="D733">
        <v>0.35499999999999998</v>
      </c>
      <c r="E733">
        <v>0.13500000000000001</v>
      </c>
      <c r="F733">
        <v>0.47449999999999998</v>
      </c>
      <c r="G733">
        <v>0.1865</v>
      </c>
      <c r="H733">
        <v>9.35E-2</v>
      </c>
      <c r="I733">
        <v>0.16800000000000001</v>
      </c>
      <c r="J733">
        <v>13</v>
      </c>
      <c r="K733">
        <v>13</v>
      </c>
      <c r="L733" t="s">
        <v>27</v>
      </c>
      <c r="M733" t="s">
        <v>28</v>
      </c>
      <c r="N733" t="s">
        <v>29</v>
      </c>
      <c r="O733">
        <v>5</v>
      </c>
      <c r="P733" t="s">
        <v>34</v>
      </c>
      <c r="Q733">
        <v>12.8</v>
      </c>
    </row>
    <row r="734" spans="1:17" x14ac:dyDescent="0.25">
      <c r="A734">
        <v>688</v>
      </c>
      <c r="B734" t="s">
        <v>22</v>
      </c>
      <c r="C734">
        <v>0.53500000000000003</v>
      </c>
      <c r="D734">
        <v>0.40500000000000003</v>
      </c>
      <c r="E734">
        <v>0.125</v>
      </c>
      <c r="F734">
        <v>0.92700000000000005</v>
      </c>
      <c r="G734">
        <v>0.26</v>
      </c>
      <c r="H734">
        <v>0.14249999999999999</v>
      </c>
      <c r="I734">
        <v>0.34499999999999997</v>
      </c>
      <c r="J734">
        <v>16</v>
      </c>
      <c r="K734">
        <v>13</v>
      </c>
      <c r="L734" t="s">
        <v>27</v>
      </c>
      <c r="M734" t="s">
        <v>28</v>
      </c>
      <c r="N734" t="s">
        <v>29</v>
      </c>
      <c r="O734">
        <v>7</v>
      </c>
      <c r="P734" t="s">
        <v>26</v>
      </c>
      <c r="Q734">
        <v>2.5</v>
      </c>
    </row>
    <row r="735" spans="1:17" x14ac:dyDescent="0.25">
      <c r="A735">
        <v>2959</v>
      </c>
      <c r="B735" t="s">
        <v>22</v>
      </c>
      <c r="C735">
        <v>0.65500000000000003</v>
      </c>
      <c r="D735">
        <v>0.51500000000000001</v>
      </c>
      <c r="E735">
        <v>0.2</v>
      </c>
      <c r="F735">
        <v>1.494</v>
      </c>
      <c r="G735">
        <v>0.72550000000000003</v>
      </c>
      <c r="H735">
        <v>0.309</v>
      </c>
      <c r="I735">
        <v>0.40500000000000003</v>
      </c>
      <c r="J735">
        <v>12</v>
      </c>
      <c r="K735">
        <v>3</v>
      </c>
      <c r="L735" t="s">
        <v>46</v>
      </c>
      <c r="M735" t="s">
        <v>47</v>
      </c>
      <c r="N735" t="s">
        <v>48</v>
      </c>
      <c r="O735">
        <v>4</v>
      </c>
      <c r="P735" t="s">
        <v>59</v>
      </c>
      <c r="Q735">
        <v>6.1</v>
      </c>
    </row>
    <row r="736" spans="1:17" x14ac:dyDescent="0.25">
      <c r="A736">
        <v>1043</v>
      </c>
      <c r="B736" t="s">
        <v>22</v>
      </c>
      <c r="C736">
        <v>0.67500000000000004</v>
      </c>
      <c r="D736">
        <v>0.56499999999999995</v>
      </c>
      <c r="E736">
        <v>0.19500000000000001</v>
      </c>
      <c r="F736">
        <v>1.8374999999999999</v>
      </c>
      <c r="G736">
        <v>0.76449999999999996</v>
      </c>
      <c r="H736">
        <v>0.36149999999999999</v>
      </c>
      <c r="I736">
        <v>0.55300000000000005</v>
      </c>
      <c r="J736">
        <v>12</v>
      </c>
      <c r="K736">
        <v>7</v>
      </c>
      <c r="L736" t="s">
        <v>43</v>
      </c>
      <c r="M736" t="s">
        <v>44</v>
      </c>
      <c r="N736" t="s">
        <v>45</v>
      </c>
      <c r="O736">
        <v>4</v>
      </c>
      <c r="P736" t="s">
        <v>59</v>
      </c>
      <c r="Q736">
        <v>6.1</v>
      </c>
    </row>
    <row r="737" spans="1:17" x14ac:dyDescent="0.25">
      <c r="A737">
        <v>2133</v>
      </c>
      <c r="B737" t="s">
        <v>22</v>
      </c>
      <c r="C737">
        <v>0.52</v>
      </c>
      <c r="D737">
        <v>0.41</v>
      </c>
      <c r="E737">
        <v>0.125</v>
      </c>
      <c r="F737">
        <v>0.69850000000000001</v>
      </c>
      <c r="G737">
        <v>0.29449999999999998</v>
      </c>
      <c r="H737">
        <v>0.16250000000000001</v>
      </c>
      <c r="I737">
        <v>0.215</v>
      </c>
      <c r="J737">
        <v>10</v>
      </c>
      <c r="K737">
        <v>14</v>
      </c>
      <c r="L737" t="s">
        <v>60</v>
      </c>
      <c r="M737" t="s">
        <v>61</v>
      </c>
      <c r="N737" t="s">
        <v>62</v>
      </c>
      <c r="O737">
        <v>7</v>
      </c>
      <c r="P737" t="s">
        <v>26</v>
      </c>
      <c r="Q737">
        <v>2.5</v>
      </c>
    </row>
    <row r="738" spans="1:17" x14ac:dyDescent="0.25">
      <c r="A738">
        <v>1884</v>
      </c>
      <c r="B738" t="s">
        <v>31</v>
      </c>
      <c r="C738">
        <v>0.55500000000000005</v>
      </c>
      <c r="D738">
        <v>0.41</v>
      </c>
      <c r="E738">
        <v>0.125</v>
      </c>
      <c r="F738">
        <v>0.59899999999999998</v>
      </c>
      <c r="G738">
        <v>0.23449999999999999</v>
      </c>
      <c r="H738">
        <v>0.14649999999999999</v>
      </c>
      <c r="I738">
        <v>0.19400000000000001</v>
      </c>
      <c r="J738">
        <v>8</v>
      </c>
      <c r="K738">
        <v>12</v>
      </c>
      <c r="L738" t="s">
        <v>63</v>
      </c>
      <c r="M738" t="s">
        <v>64</v>
      </c>
      <c r="N738" t="s">
        <v>29</v>
      </c>
      <c r="O738">
        <v>5</v>
      </c>
      <c r="P738" t="s">
        <v>34</v>
      </c>
      <c r="Q738">
        <v>12.8</v>
      </c>
    </row>
    <row r="739" spans="1:17" x14ac:dyDescent="0.25">
      <c r="A739">
        <v>1299</v>
      </c>
      <c r="B739" t="s">
        <v>17</v>
      </c>
      <c r="C739">
        <v>0.53</v>
      </c>
      <c r="D739">
        <v>0.42</v>
      </c>
      <c r="E739">
        <v>0.155</v>
      </c>
      <c r="F739">
        <v>0.81</v>
      </c>
      <c r="G739">
        <v>0.47249999999999998</v>
      </c>
      <c r="H739">
        <v>0.111</v>
      </c>
      <c r="I739">
        <v>0.192</v>
      </c>
      <c r="J739">
        <v>10</v>
      </c>
      <c r="K739">
        <v>8</v>
      </c>
      <c r="L739" t="s">
        <v>55</v>
      </c>
      <c r="M739" t="s">
        <v>56</v>
      </c>
      <c r="N739" t="s">
        <v>57</v>
      </c>
      <c r="O739">
        <v>10</v>
      </c>
      <c r="P739" t="s">
        <v>35</v>
      </c>
      <c r="Q739">
        <v>24.1</v>
      </c>
    </row>
    <row r="740" spans="1:17" x14ac:dyDescent="0.25">
      <c r="A740">
        <v>2384</v>
      </c>
      <c r="B740" t="s">
        <v>22</v>
      </c>
      <c r="C740">
        <v>0.52500000000000002</v>
      </c>
      <c r="D740">
        <v>0.39</v>
      </c>
      <c r="E740">
        <v>0.13500000000000001</v>
      </c>
      <c r="F740">
        <v>0.60050000000000003</v>
      </c>
      <c r="G740">
        <v>0.22650000000000001</v>
      </c>
      <c r="H740">
        <v>0.13100000000000001</v>
      </c>
      <c r="I740">
        <v>0.21</v>
      </c>
      <c r="J740">
        <v>16</v>
      </c>
      <c r="K740">
        <v>6</v>
      </c>
      <c r="L740" t="s">
        <v>40</v>
      </c>
      <c r="M740" t="s">
        <v>41</v>
      </c>
      <c r="N740" t="s">
        <v>42</v>
      </c>
      <c r="O740">
        <v>3</v>
      </c>
      <c r="P740" t="s">
        <v>39</v>
      </c>
      <c r="Q740">
        <v>3.6</v>
      </c>
    </row>
    <row r="741" spans="1:17" x14ac:dyDescent="0.25">
      <c r="A741">
        <v>2381</v>
      </c>
      <c r="B741" t="s">
        <v>31</v>
      </c>
      <c r="C741">
        <v>0.17499999999999999</v>
      </c>
      <c r="D741">
        <v>0.13500000000000001</v>
      </c>
      <c r="E741">
        <v>0.04</v>
      </c>
      <c r="F741">
        <v>3.0499999999999999E-2</v>
      </c>
      <c r="G741">
        <v>1.0999999999999999E-2</v>
      </c>
      <c r="H741">
        <v>7.4999999999999997E-3</v>
      </c>
      <c r="I741">
        <v>0.01</v>
      </c>
      <c r="J741">
        <v>5</v>
      </c>
      <c r="K741">
        <v>12</v>
      </c>
      <c r="L741" t="s">
        <v>63</v>
      </c>
      <c r="M741" t="s">
        <v>64</v>
      </c>
      <c r="N741" t="s">
        <v>29</v>
      </c>
      <c r="O741">
        <v>2</v>
      </c>
      <c r="P741" t="s">
        <v>70</v>
      </c>
      <c r="Q741">
        <v>18</v>
      </c>
    </row>
    <row r="742" spans="1:17" x14ac:dyDescent="0.25">
      <c r="A742">
        <v>3559</v>
      </c>
      <c r="B742" t="s">
        <v>17</v>
      </c>
      <c r="C742">
        <v>0.55000000000000004</v>
      </c>
      <c r="D742">
        <v>0.42499999999999999</v>
      </c>
      <c r="E742">
        <v>0.155</v>
      </c>
      <c r="F742">
        <v>0.87250000000000005</v>
      </c>
      <c r="G742">
        <v>0.41199999999999998</v>
      </c>
      <c r="H742">
        <v>0.187</v>
      </c>
      <c r="I742">
        <v>0.24249999999999999</v>
      </c>
      <c r="J742">
        <v>10</v>
      </c>
      <c r="K742">
        <v>14</v>
      </c>
      <c r="L742" t="s">
        <v>60</v>
      </c>
      <c r="M742" t="s">
        <v>61</v>
      </c>
      <c r="N742" t="s">
        <v>62</v>
      </c>
      <c r="O742">
        <v>4</v>
      </c>
      <c r="P742" t="s">
        <v>59</v>
      </c>
      <c r="Q742">
        <v>6.1</v>
      </c>
    </row>
    <row r="743" spans="1:17" x14ac:dyDescent="0.25">
      <c r="A743">
        <v>1745</v>
      </c>
      <c r="B743" t="s">
        <v>22</v>
      </c>
      <c r="C743">
        <v>0.68500000000000005</v>
      </c>
      <c r="D743">
        <v>0.56499999999999995</v>
      </c>
      <c r="E743">
        <v>0.17499999999999999</v>
      </c>
      <c r="F743">
        <v>1.6379999999999999</v>
      </c>
      <c r="G743">
        <v>0.77749999999999997</v>
      </c>
      <c r="H743">
        <v>0.375</v>
      </c>
      <c r="I743">
        <v>0.438</v>
      </c>
      <c r="J743">
        <v>11</v>
      </c>
      <c r="K743">
        <v>1</v>
      </c>
      <c r="L743" t="s">
        <v>65</v>
      </c>
      <c r="M743" t="s">
        <v>66</v>
      </c>
      <c r="N743" t="s">
        <v>29</v>
      </c>
      <c r="O743">
        <v>1</v>
      </c>
      <c r="P743" t="s">
        <v>21</v>
      </c>
      <c r="Q743">
        <v>22.1</v>
      </c>
    </row>
    <row r="744" spans="1:17" x14ac:dyDescent="0.25">
      <c r="A744">
        <v>2053</v>
      </c>
      <c r="B744" t="s">
        <v>31</v>
      </c>
      <c r="C744">
        <v>0.46</v>
      </c>
      <c r="D744">
        <v>0.34499999999999997</v>
      </c>
      <c r="E744">
        <v>0.12</v>
      </c>
      <c r="F744">
        <v>0.49349999999999999</v>
      </c>
      <c r="G744">
        <v>0.24349999999999999</v>
      </c>
      <c r="H744">
        <v>0.11749999999999999</v>
      </c>
      <c r="I744">
        <v>0.13200000000000001</v>
      </c>
      <c r="J744">
        <v>8</v>
      </c>
      <c r="K744">
        <v>5</v>
      </c>
      <c r="L744" t="s">
        <v>49</v>
      </c>
      <c r="M744" t="s">
        <v>50</v>
      </c>
      <c r="N744" t="s">
        <v>51</v>
      </c>
      <c r="O744">
        <v>8</v>
      </c>
      <c r="P744" t="s">
        <v>30</v>
      </c>
      <c r="Q744">
        <v>12.3</v>
      </c>
    </row>
    <row r="745" spans="1:17" x14ac:dyDescent="0.25">
      <c r="A745">
        <v>3077</v>
      </c>
      <c r="B745" t="s">
        <v>22</v>
      </c>
      <c r="C745">
        <v>0.68</v>
      </c>
      <c r="D745">
        <v>0.56000000000000005</v>
      </c>
      <c r="E745">
        <v>0.19500000000000001</v>
      </c>
      <c r="F745">
        <v>1.6639999999999999</v>
      </c>
      <c r="G745">
        <v>0.57999999999999996</v>
      </c>
      <c r="H745">
        <v>0.38550000000000001</v>
      </c>
      <c r="I745">
        <v>0.54500000000000004</v>
      </c>
      <c r="J745">
        <v>11</v>
      </c>
      <c r="K745">
        <v>1</v>
      </c>
      <c r="L745" t="s">
        <v>65</v>
      </c>
      <c r="M745" t="s">
        <v>66</v>
      </c>
      <c r="N745" t="s">
        <v>29</v>
      </c>
      <c r="O745">
        <v>7</v>
      </c>
      <c r="P745" t="s">
        <v>26</v>
      </c>
      <c r="Q745">
        <v>2.5</v>
      </c>
    </row>
    <row r="746" spans="1:17" x14ac:dyDescent="0.25">
      <c r="A746">
        <v>3058</v>
      </c>
      <c r="B746" t="s">
        <v>31</v>
      </c>
      <c r="C746">
        <v>0.61499999999999999</v>
      </c>
      <c r="D746">
        <v>0.49</v>
      </c>
      <c r="E746">
        <v>0.17</v>
      </c>
      <c r="F746">
        <v>1.145</v>
      </c>
      <c r="G746">
        <v>0.49149999999999999</v>
      </c>
      <c r="H746">
        <v>0.20799999999999999</v>
      </c>
      <c r="I746">
        <v>0.34300000000000003</v>
      </c>
      <c r="J746">
        <v>13</v>
      </c>
      <c r="K746">
        <v>4</v>
      </c>
      <c r="L746" t="s">
        <v>18</v>
      </c>
      <c r="M746" t="s">
        <v>19</v>
      </c>
      <c r="N746" t="s">
        <v>20</v>
      </c>
      <c r="O746">
        <v>9</v>
      </c>
      <c r="P746" t="s">
        <v>58</v>
      </c>
      <c r="Q746">
        <v>1.9</v>
      </c>
    </row>
    <row r="747" spans="1:17" x14ac:dyDescent="0.25">
      <c r="A747">
        <v>265</v>
      </c>
      <c r="B747" t="s">
        <v>31</v>
      </c>
      <c r="C747">
        <v>0.27</v>
      </c>
      <c r="D747">
        <v>0.2</v>
      </c>
      <c r="E747">
        <v>0.08</v>
      </c>
      <c r="F747">
        <v>0.1205</v>
      </c>
      <c r="G747">
        <v>4.65E-2</v>
      </c>
      <c r="H747">
        <v>2.8000000000000001E-2</v>
      </c>
      <c r="I747">
        <v>0.04</v>
      </c>
      <c r="J747">
        <v>6</v>
      </c>
      <c r="K747">
        <v>8</v>
      </c>
      <c r="L747" t="s">
        <v>55</v>
      </c>
      <c r="M747" t="s">
        <v>56</v>
      </c>
      <c r="N747" t="s">
        <v>57</v>
      </c>
      <c r="O747">
        <v>4</v>
      </c>
      <c r="P747" t="s">
        <v>59</v>
      </c>
      <c r="Q747">
        <v>6.1</v>
      </c>
    </row>
    <row r="748" spans="1:17" x14ac:dyDescent="0.25">
      <c r="A748">
        <v>896</v>
      </c>
      <c r="B748" t="s">
        <v>17</v>
      </c>
      <c r="C748">
        <v>0.255</v>
      </c>
      <c r="D748">
        <v>0.19</v>
      </c>
      <c r="E748">
        <v>0.05</v>
      </c>
      <c r="F748">
        <v>8.3000000000000004E-2</v>
      </c>
      <c r="G748">
        <v>2.9499999999999998E-2</v>
      </c>
      <c r="H748">
        <v>2.1499999999999998E-2</v>
      </c>
      <c r="I748">
        <v>2.7E-2</v>
      </c>
      <c r="J748">
        <v>6</v>
      </c>
      <c r="K748">
        <v>15</v>
      </c>
      <c r="L748" t="s">
        <v>32</v>
      </c>
      <c r="M748" t="s">
        <v>33</v>
      </c>
      <c r="N748" t="s">
        <v>29</v>
      </c>
      <c r="O748">
        <v>4</v>
      </c>
      <c r="P748" t="s">
        <v>59</v>
      </c>
      <c r="Q748">
        <v>6.1</v>
      </c>
    </row>
    <row r="749" spans="1:17" x14ac:dyDescent="0.25">
      <c r="A749">
        <v>2424</v>
      </c>
      <c r="B749" t="s">
        <v>22</v>
      </c>
      <c r="C749">
        <v>0.41</v>
      </c>
      <c r="D749">
        <v>0.315</v>
      </c>
      <c r="E749">
        <v>0.11</v>
      </c>
      <c r="F749">
        <v>0.32100000000000001</v>
      </c>
      <c r="G749">
        <v>0.1255</v>
      </c>
      <c r="H749">
        <v>6.5500000000000003E-2</v>
      </c>
      <c r="I749">
        <v>9.5000000000000001E-2</v>
      </c>
      <c r="J749">
        <v>10</v>
      </c>
      <c r="K749">
        <v>9</v>
      </c>
      <c r="L749" t="s">
        <v>67</v>
      </c>
      <c r="M749" t="s">
        <v>68</v>
      </c>
      <c r="N749" t="s">
        <v>69</v>
      </c>
      <c r="O749">
        <v>9</v>
      </c>
      <c r="P749" t="s">
        <v>58</v>
      </c>
      <c r="Q749">
        <v>1.9</v>
      </c>
    </row>
    <row r="750" spans="1:17" x14ac:dyDescent="0.25">
      <c r="A750">
        <v>930</v>
      </c>
      <c r="B750" t="s">
        <v>17</v>
      </c>
      <c r="C750">
        <v>0.44</v>
      </c>
      <c r="D750">
        <v>0.34499999999999997</v>
      </c>
      <c r="E750">
        <v>0.13</v>
      </c>
      <c r="F750">
        <v>0.44950000000000001</v>
      </c>
      <c r="G750">
        <v>0.20899999999999999</v>
      </c>
      <c r="H750">
        <v>8.3500000000000005E-2</v>
      </c>
      <c r="I750">
        <v>0.13400000000000001</v>
      </c>
      <c r="J750">
        <v>6</v>
      </c>
      <c r="K750">
        <v>8</v>
      </c>
      <c r="L750" t="s">
        <v>55</v>
      </c>
      <c r="M750" t="s">
        <v>56</v>
      </c>
      <c r="N750" t="s">
        <v>57</v>
      </c>
      <c r="O750">
        <v>2</v>
      </c>
      <c r="P750" t="s">
        <v>70</v>
      </c>
      <c r="Q750">
        <v>18</v>
      </c>
    </row>
    <row r="751" spans="1:17" x14ac:dyDescent="0.25">
      <c r="A751">
        <v>292</v>
      </c>
      <c r="B751" t="s">
        <v>22</v>
      </c>
      <c r="C751">
        <v>0.56499999999999995</v>
      </c>
      <c r="D751">
        <v>0.505</v>
      </c>
      <c r="E751">
        <v>0.21</v>
      </c>
      <c r="F751">
        <v>1.2765</v>
      </c>
      <c r="G751">
        <v>0.501</v>
      </c>
      <c r="H751">
        <v>0.27900000000000003</v>
      </c>
      <c r="I751">
        <v>0.35499999999999998</v>
      </c>
      <c r="J751">
        <v>12</v>
      </c>
      <c r="K751">
        <v>13</v>
      </c>
      <c r="L751" t="s">
        <v>27</v>
      </c>
      <c r="M751" t="s">
        <v>28</v>
      </c>
      <c r="N751" t="s">
        <v>29</v>
      </c>
      <c r="O751">
        <v>7</v>
      </c>
      <c r="P751" t="s">
        <v>26</v>
      </c>
      <c r="Q751">
        <v>2.5</v>
      </c>
    </row>
    <row r="752" spans="1:17" x14ac:dyDescent="0.25">
      <c r="A752">
        <v>3082</v>
      </c>
      <c r="B752" t="s">
        <v>22</v>
      </c>
      <c r="C752">
        <v>0.73</v>
      </c>
      <c r="D752">
        <v>0.55000000000000004</v>
      </c>
      <c r="E752">
        <v>0.20499999999999999</v>
      </c>
      <c r="F752">
        <v>1.9079999999999999</v>
      </c>
      <c r="G752">
        <v>0.54149999999999998</v>
      </c>
      <c r="H752">
        <v>0.35649999999999998</v>
      </c>
      <c r="I752">
        <v>0.59650000000000003</v>
      </c>
      <c r="J752">
        <v>14</v>
      </c>
      <c r="K752">
        <v>15</v>
      </c>
      <c r="L752" t="s">
        <v>32</v>
      </c>
      <c r="M752" t="s">
        <v>33</v>
      </c>
      <c r="N752" t="s">
        <v>29</v>
      </c>
      <c r="O752">
        <v>7</v>
      </c>
      <c r="P752" t="s">
        <v>26</v>
      </c>
      <c r="Q752">
        <v>2.5</v>
      </c>
    </row>
    <row r="753" spans="1:17" x14ac:dyDescent="0.25">
      <c r="A753">
        <v>620</v>
      </c>
      <c r="B753" t="s">
        <v>31</v>
      </c>
      <c r="C753">
        <v>0.23499999999999999</v>
      </c>
      <c r="D753">
        <v>0.17</v>
      </c>
      <c r="E753">
        <v>5.5E-2</v>
      </c>
      <c r="F753">
        <v>5.1499999999999997E-2</v>
      </c>
      <c r="G753">
        <v>1.7999999999999999E-2</v>
      </c>
      <c r="H753">
        <v>1.0500000000000001E-2</v>
      </c>
      <c r="I753">
        <v>1.95E-2</v>
      </c>
      <c r="J753">
        <v>7</v>
      </c>
      <c r="K753">
        <v>11</v>
      </c>
      <c r="L753" t="s">
        <v>37</v>
      </c>
      <c r="M753" t="s">
        <v>38</v>
      </c>
      <c r="N753" t="s">
        <v>29</v>
      </c>
      <c r="O753">
        <v>10</v>
      </c>
      <c r="P753" t="s">
        <v>35</v>
      </c>
      <c r="Q753">
        <v>24.1</v>
      </c>
    </row>
    <row r="754" spans="1:17" x14ac:dyDescent="0.25">
      <c r="A754">
        <v>4012</v>
      </c>
      <c r="B754" t="s">
        <v>31</v>
      </c>
      <c r="C754">
        <v>0.61499999999999999</v>
      </c>
      <c r="D754">
        <v>0.53</v>
      </c>
      <c r="E754">
        <v>0.17</v>
      </c>
      <c r="F754">
        <v>1.1200000000000001</v>
      </c>
      <c r="G754">
        <v>0.57750000000000001</v>
      </c>
      <c r="H754">
        <v>0.20949999999999999</v>
      </c>
      <c r="I754">
        <v>0.28599999999999998</v>
      </c>
      <c r="J754">
        <v>9</v>
      </c>
      <c r="K754">
        <v>12</v>
      </c>
      <c r="L754" t="s">
        <v>63</v>
      </c>
      <c r="M754" t="s">
        <v>64</v>
      </c>
      <c r="N754" t="s">
        <v>29</v>
      </c>
      <c r="O754">
        <v>6</v>
      </c>
      <c r="P754" t="s">
        <v>36</v>
      </c>
      <c r="Q754">
        <v>14.1</v>
      </c>
    </row>
    <row r="755" spans="1:17" x14ac:dyDescent="0.25">
      <c r="A755">
        <v>2274</v>
      </c>
      <c r="B755" t="s">
        <v>22</v>
      </c>
      <c r="C755">
        <v>0.67</v>
      </c>
      <c r="D755">
        <v>0.52</v>
      </c>
      <c r="E755">
        <v>0.15</v>
      </c>
      <c r="F755">
        <v>1.4059999999999999</v>
      </c>
      <c r="G755">
        <v>0.51900000000000002</v>
      </c>
      <c r="H755">
        <v>0.34799999999999998</v>
      </c>
      <c r="I755">
        <v>0.37</v>
      </c>
      <c r="J755">
        <v>13</v>
      </c>
      <c r="K755">
        <v>8</v>
      </c>
      <c r="L755" t="s">
        <v>55</v>
      </c>
      <c r="M755" t="s">
        <v>56</v>
      </c>
      <c r="N755" t="s">
        <v>57</v>
      </c>
      <c r="O755">
        <v>8</v>
      </c>
      <c r="P755" t="s">
        <v>30</v>
      </c>
      <c r="Q755">
        <v>12.3</v>
      </c>
    </row>
    <row r="756" spans="1:17" x14ac:dyDescent="0.25">
      <c r="A756">
        <v>300</v>
      </c>
      <c r="B756" t="s">
        <v>31</v>
      </c>
      <c r="C756">
        <v>0.37</v>
      </c>
      <c r="D756">
        <v>0.28000000000000003</v>
      </c>
      <c r="E756">
        <v>0.105</v>
      </c>
      <c r="F756">
        <v>0.23400000000000001</v>
      </c>
      <c r="G756">
        <v>9.0499999999999997E-2</v>
      </c>
      <c r="H756">
        <v>5.8500000000000003E-2</v>
      </c>
      <c r="I756">
        <v>7.4999999999999997E-2</v>
      </c>
      <c r="J756">
        <v>9</v>
      </c>
      <c r="K756">
        <v>9</v>
      </c>
      <c r="L756" t="s">
        <v>67</v>
      </c>
      <c r="M756" t="s">
        <v>68</v>
      </c>
      <c r="N756" t="s">
        <v>69</v>
      </c>
      <c r="O756">
        <v>9</v>
      </c>
      <c r="P756" t="s">
        <v>58</v>
      </c>
      <c r="Q756">
        <v>1.9</v>
      </c>
    </row>
    <row r="757" spans="1:17" x14ac:dyDescent="0.25">
      <c r="A757">
        <v>3541</v>
      </c>
      <c r="B757" t="s">
        <v>17</v>
      </c>
      <c r="C757">
        <v>0.44500000000000001</v>
      </c>
      <c r="D757">
        <v>0.35499999999999998</v>
      </c>
      <c r="E757">
        <v>9.5000000000000001E-2</v>
      </c>
      <c r="F757">
        <v>0.36149999999999999</v>
      </c>
      <c r="G757">
        <v>0.14149999999999999</v>
      </c>
      <c r="H757">
        <v>7.85E-2</v>
      </c>
      <c r="I757">
        <v>0.12</v>
      </c>
      <c r="J757">
        <v>8</v>
      </c>
      <c r="K757">
        <v>5</v>
      </c>
      <c r="L757" t="s">
        <v>49</v>
      </c>
      <c r="M757" t="s">
        <v>50</v>
      </c>
      <c r="N757" t="s">
        <v>51</v>
      </c>
      <c r="O757">
        <v>10</v>
      </c>
      <c r="P757" t="s">
        <v>35</v>
      </c>
      <c r="Q757">
        <v>24.1</v>
      </c>
    </row>
    <row r="758" spans="1:17" x14ac:dyDescent="0.25">
      <c r="A758">
        <v>2108</v>
      </c>
      <c r="B758" t="s">
        <v>22</v>
      </c>
      <c r="C758">
        <v>0.67500000000000004</v>
      </c>
      <c r="D758">
        <v>0.55000000000000004</v>
      </c>
      <c r="E758">
        <v>0.18</v>
      </c>
      <c r="F758">
        <v>1.6884999999999999</v>
      </c>
      <c r="G758">
        <v>0.56200000000000006</v>
      </c>
      <c r="H758">
        <v>0.3705</v>
      </c>
      <c r="I758">
        <v>0.6</v>
      </c>
      <c r="J758">
        <v>15</v>
      </c>
      <c r="K758">
        <v>15</v>
      </c>
      <c r="L758" t="s">
        <v>32</v>
      </c>
      <c r="M758" t="s">
        <v>33</v>
      </c>
      <c r="N758" t="s">
        <v>29</v>
      </c>
      <c r="O758">
        <v>10</v>
      </c>
      <c r="P758" t="s">
        <v>35</v>
      </c>
      <c r="Q758">
        <v>24.1</v>
      </c>
    </row>
    <row r="759" spans="1:17" x14ac:dyDescent="0.25">
      <c r="A759">
        <v>1634</v>
      </c>
      <c r="B759" t="s">
        <v>17</v>
      </c>
      <c r="C759">
        <v>0.57499999999999996</v>
      </c>
      <c r="D759">
        <v>0.42499999999999999</v>
      </c>
      <c r="E759">
        <v>0.13500000000000001</v>
      </c>
      <c r="F759">
        <v>0.79649999999999999</v>
      </c>
      <c r="G759">
        <v>0.36399999999999999</v>
      </c>
      <c r="H759">
        <v>0.19600000000000001</v>
      </c>
      <c r="I759">
        <v>0.23899999999999999</v>
      </c>
      <c r="J759">
        <v>10</v>
      </c>
      <c r="K759">
        <v>4</v>
      </c>
      <c r="L759" t="s">
        <v>18</v>
      </c>
      <c r="M759" t="s">
        <v>19</v>
      </c>
      <c r="N759" t="s">
        <v>20</v>
      </c>
      <c r="O759">
        <v>8</v>
      </c>
      <c r="P759" t="s">
        <v>30</v>
      </c>
      <c r="Q759">
        <v>12.3</v>
      </c>
    </row>
    <row r="760" spans="1:17" x14ac:dyDescent="0.25">
      <c r="A760">
        <v>1016</v>
      </c>
      <c r="B760" t="s">
        <v>22</v>
      </c>
      <c r="C760">
        <v>0.625</v>
      </c>
      <c r="D760">
        <v>0.48499999999999999</v>
      </c>
      <c r="E760">
        <v>0.2</v>
      </c>
      <c r="F760">
        <v>1.38</v>
      </c>
      <c r="G760">
        <v>0.58450000000000002</v>
      </c>
      <c r="H760">
        <v>0.30199999999999999</v>
      </c>
      <c r="I760">
        <v>0.40100000000000002</v>
      </c>
      <c r="J760">
        <v>9</v>
      </c>
      <c r="K760">
        <v>10</v>
      </c>
      <c r="L760" t="s">
        <v>23</v>
      </c>
      <c r="M760" t="s">
        <v>24</v>
      </c>
      <c r="N760" t="s">
        <v>25</v>
      </c>
      <c r="O760">
        <v>9</v>
      </c>
      <c r="P760" t="s">
        <v>58</v>
      </c>
      <c r="Q760">
        <v>1.9</v>
      </c>
    </row>
    <row r="761" spans="1:17" x14ac:dyDescent="0.25">
      <c r="A761">
        <v>3973</v>
      </c>
      <c r="B761" t="s">
        <v>31</v>
      </c>
      <c r="C761">
        <v>0.41499999999999998</v>
      </c>
      <c r="D761">
        <v>0.315</v>
      </c>
      <c r="E761">
        <v>0.12</v>
      </c>
      <c r="F761">
        <v>0.40150000000000002</v>
      </c>
      <c r="G761">
        <v>0.19900000000000001</v>
      </c>
      <c r="H761">
        <v>8.6999999999999994E-2</v>
      </c>
      <c r="I761">
        <v>9.7000000000000003E-2</v>
      </c>
      <c r="J761">
        <v>8</v>
      </c>
      <c r="K761">
        <v>2</v>
      </c>
      <c r="L761" t="s">
        <v>52</v>
      </c>
      <c r="M761" t="s">
        <v>53</v>
      </c>
      <c r="N761" t="s">
        <v>54</v>
      </c>
      <c r="O761">
        <v>9</v>
      </c>
      <c r="P761" t="s">
        <v>58</v>
      </c>
      <c r="Q761">
        <v>1.9</v>
      </c>
    </row>
    <row r="762" spans="1:17" x14ac:dyDescent="0.25">
      <c r="A762">
        <v>194</v>
      </c>
      <c r="B762" t="s">
        <v>17</v>
      </c>
      <c r="C762">
        <v>0.35499999999999998</v>
      </c>
      <c r="D762">
        <v>0.27500000000000002</v>
      </c>
      <c r="E762">
        <v>8.5000000000000006E-2</v>
      </c>
      <c r="F762">
        <v>0.22</v>
      </c>
      <c r="G762">
        <v>9.1999999999999998E-2</v>
      </c>
      <c r="H762">
        <v>0.06</v>
      </c>
      <c r="I762">
        <v>0.15</v>
      </c>
      <c r="J762">
        <v>8</v>
      </c>
      <c r="K762">
        <v>11</v>
      </c>
      <c r="L762" t="s">
        <v>37</v>
      </c>
      <c r="M762" t="s">
        <v>38</v>
      </c>
      <c r="N762" t="s">
        <v>29</v>
      </c>
      <c r="O762">
        <v>9</v>
      </c>
      <c r="P762" t="s">
        <v>58</v>
      </c>
      <c r="Q762">
        <v>1.9</v>
      </c>
    </row>
    <row r="763" spans="1:17" x14ac:dyDescent="0.25">
      <c r="A763">
        <v>1020</v>
      </c>
      <c r="B763" t="s">
        <v>31</v>
      </c>
      <c r="C763">
        <v>0.63500000000000001</v>
      </c>
      <c r="D763">
        <v>0.49</v>
      </c>
      <c r="E763">
        <v>0.17499999999999999</v>
      </c>
      <c r="F763">
        <v>1.375</v>
      </c>
      <c r="G763">
        <v>0.623</v>
      </c>
      <c r="H763">
        <v>0.27050000000000002</v>
      </c>
      <c r="I763">
        <v>0.39500000000000002</v>
      </c>
      <c r="J763">
        <v>11</v>
      </c>
      <c r="K763">
        <v>3</v>
      </c>
      <c r="L763" t="s">
        <v>46</v>
      </c>
      <c r="M763" t="s">
        <v>47</v>
      </c>
      <c r="N763" t="s">
        <v>48</v>
      </c>
      <c r="O763">
        <v>1</v>
      </c>
      <c r="P763" t="s">
        <v>21</v>
      </c>
      <c r="Q763">
        <v>22.1</v>
      </c>
    </row>
    <row r="764" spans="1:17" x14ac:dyDescent="0.25">
      <c r="A764">
        <v>2150</v>
      </c>
      <c r="B764" t="s">
        <v>31</v>
      </c>
      <c r="C764">
        <v>0.27</v>
      </c>
      <c r="D764">
        <v>0.19500000000000001</v>
      </c>
      <c r="E764">
        <v>7.0000000000000007E-2</v>
      </c>
      <c r="F764">
        <v>0.106</v>
      </c>
      <c r="G764">
        <v>4.65E-2</v>
      </c>
      <c r="H764">
        <v>1.7999999999999999E-2</v>
      </c>
      <c r="I764">
        <v>3.5999999999999997E-2</v>
      </c>
      <c r="J764">
        <v>7</v>
      </c>
      <c r="K764">
        <v>3</v>
      </c>
      <c r="L764" t="s">
        <v>46</v>
      </c>
      <c r="M764" t="s">
        <v>47</v>
      </c>
      <c r="N764" t="s">
        <v>48</v>
      </c>
      <c r="O764">
        <v>5</v>
      </c>
      <c r="P764" t="s">
        <v>34</v>
      </c>
      <c r="Q764">
        <v>12.8</v>
      </c>
    </row>
    <row r="765" spans="1:17" x14ac:dyDescent="0.25">
      <c r="A765">
        <v>2946</v>
      </c>
      <c r="B765" t="s">
        <v>22</v>
      </c>
      <c r="C765">
        <v>0.63500000000000001</v>
      </c>
      <c r="D765">
        <v>0.48499999999999999</v>
      </c>
      <c r="E765">
        <v>0.19</v>
      </c>
      <c r="F765">
        <v>1.3765000000000001</v>
      </c>
      <c r="G765">
        <v>0.63400000000000001</v>
      </c>
      <c r="H765">
        <v>0.28849999999999998</v>
      </c>
      <c r="I765">
        <v>0.40600000000000003</v>
      </c>
      <c r="J765">
        <v>11</v>
      </c>
      <c r="K765">
        <v>7</v>
      </c>
      <c r="L765" t="s">
        <v>43</v>
      </c>
      <c r="M765" t="s">
        <v>44</v>
      </c>
      <c r="N765" t="s">
        <v>45</v>
      </c>
      <c r="O765">
        <v>9</v>
      </c>
      <c r="P765" t="s">
        <v>58</v>
      </c>
      <c r="Q765">
        <v>1.9</v>
      </c>
    </row>
    <row r="766" spans="1:17" x14ac:dyDescent="0.25">
      <c r="A766">
        <v>2238</v>
      </c>
      <c r="B766" t="s">
        <v>31</v>
      </c>
      <c r="C766">
        <v>0.58499999999999996</v>
      </c>
      <c r="D766">
        <v>0.46500000000000002</v>
      </c>
      <c r="E766">
        <v>0.19</v>
      </c>
      <c r="F766">
        <v>1.171</v>
      </c>
      <c r="G766">
        <v>0.39050000000000001</v>
      </c>
      <c r="H766">
        <v>0.23549999999999999</v>
      </c>
      <c r="I766">
        <v>0.4</v>
      </c>
      <c r="J766">
        <v>17</v>
      </c>
      <c r="K766">
        <v>15</v>
      </c>
      <c r="L766" t="s">
        <v>32</v>
      </c>
      <c r="M766" t="s">
        <v>33</v>
      </c>
      <c r="N766" t="s">
        <v>29</v>
      </c>
      <c r="O766">
        <v>2</v>
      </c>
      <c r="P766" t="s">
        <v>70</v>
      </c>
      <c r="Q766">
        <v>18</v>
      </c>
    </row>
    <row r="767" spans="1:17" x14ac:dyDescent="0.25">
      <c r="A767">
        <v>124</v>
      </c>
      <c r="B767" t="s">
        <v>31</v>
      </c>
      <c r="C767">
        <v>0.37</v>
      </c>
      <c r="D767">
        <v>0.26500000000000001</v>
      </c>
      <c r="E767">
        <v>7.4999999999999997E-2</v>
      </c>
      <c r="F767">
        <v>0.214</v>
      </c>
      <c r="G767">
        <v>0.09</v>
      </c>
      <c r="H767">
        <v>5.0999999999999997E-2</v>
      </c>
      <c r="I767">
        <v>7.0000000000000007E-2</v>
      </c>
      <c r="J767">
        <v>6</v>
      </c>
      <c r="K767">
        <v>2</v>
      </c>
      <c r="L767" t="s">
        <v>52</v>
      </c>
      <c r="M767" t="s">
        <v>53</v>
      </c>
      <c r="N767" t="s">
        <v>54</v>
      </c>
      <c r="O767">
        <v>1</v>
      </c>
      <c r="P767" t="s">
        <v>21</v>
      </c>
      <c r="Q767">
        <v>22.1</v>
      </c>
    </row>
    <row r="768" spans="1:17" x14ac:dyDescent="0.25">
      <c r="A768">
        <v>918</v>
      </c>
      <c r="B768" t="s">
        <v>17</v>
      </c>
      <c r="C768">
        <v>0.41</v>
      </c>
      <c r="D768">
        <v>0.31</v>
      </c>
      <c r="E768">
        <v>0.09</v>
      </c>
      <c r="F768">
        <v>0.33900000000000002</v>
      </c>
      <c r="G768">
        <v>0.155</v>
      </c>
      <c r="H768">
        <v>6.9500000000000006E-2</v>
      </c>
      <c r="I768">
        <v>0.09</v>
      </c>
      <c r="J768">
        <v>7</v>
      </c>
      <c r="K768">
        <v>9</v>
      </c>
      <c r="L768" t="s">
        <v>67</v>
      </c>
      <c r="M768" t="s">
        <v>68</v>
      </c>
      <c r="N768" t="s">
        <v>69</v>
      </c>
      <c r="O768">
        <v>8</v>
      </c>
      <c r="P768" t="s">
        <v>30</v>
      </c>
      <c r="Q768">
        <v>12.3</v>
      </c>
    </row>
    <row r="769" spans="1:17" x14ac:dyDescent="0.25">
      <c r="A769">
        <v>2246</v>
      </c>
      <c r="B769" t="s">
        <v>31</v>
      </c>
      <c r="C769">
        <v>0.46</v>
      </c>
      <c r="D769">
        <v>0.375</v>
      </c>
      <c r="E769">
        <v>0.14000000000000001</v>
      </c>
      <c r="F769">
        <v>0.51049999999999995</v>
      </c>
      <c r="G769">
        <v>0.192</v>
      </c>
      <c r="H769">
        <v>0.1045</v>
      </c>
      <c r="I769">
        <v>0.20499999999999999</v>
      </c>
      <c r="J769">
        <v>9</v>
      </c>
      <c r="K769">
        <v>7</v>
      </c>
      <c r="L769" t="s">
        <v>43</v>
      </c>
      <c r="M769" t="s">
        <v>44</v>
      </c>
      <c r="N769" t="s">
        <v>45</v>
      </c>
      <c r="O769">
        <v>3</v>
      </c>
      <c r="P769" t="s">
        <v>39</v>
      </c>
      <c r="Q769">
        <v>3.6</v>
      </c>
    </row>
    <row r="770" spans="1:17" x14ac:dyDescent="0.25">
      <c r="A770">
        <v>923</v>
      </c>
      <c r="B770" t="s">
        <v>17</v>
      </c>
      <c r="C770">
        <v>0.42</v>
      </c>
      <c r="D770">
        <v>0.315</v>
      </c>
      <c r="E770">
        <v>0.1</v>
      </c>
      <c r="F770">
        <v>0.34350000000000003</v>
      </c>
      <c r="G770">
        <v>0.157</v>
      </c>
      <c r="H770">
        <v>7.9500000000000001E-2</v>
      </c>
      <c r="I770">
        <v>0.09</v>
      </c>
      <c r="J770">
        <v>6</v>
      </c>
      <c r="K770">
        <v>3</v>
      </c>
      <c r="L770" t="s">
        <v>46</v>
      </c>
      <c r="M770" t="s">
        <v>47</v>
      </c>
      <c r="N770" t="s">
        <v>48</v>
      </c>
      <c r="O770">
        <v>8</v>
      </c>
      <c r="P770" t="s">
        <v>30</v>
      </c>
      <c r="Q770">
        <v>12.3</v>
      </c>
    </row>
    <row r="771" spans="1:17" x14ac:dyDescent="0.25">
      <c r="A771">
        <v>993</v>
      </c>
      <c r="B771" t="s">
        <v>22</v>
      </c>
      <c r="C771">
        <v>0.57999999999999996</v>
      </c>
      <c r="D771">
        <v>0.46</v>
      </c>
      <c r="E771">
        <v>0.18</v>
      </c>
      <c r="F771">
        <v>1.0515000000000001</v>
      </c>
      <c r="G771">
        <v>0.40949999999999998</v>
      </c>
      <c r="H771">
        <v>0.25950000000000001</v>
      </c>
      <c r="I771">
        <v>0.27600000000000002</v>
      </c>
      <c r="J771">
        <v>8</v>
      </c>
      <c r="K771">
        <v>6</v>
      </c>
      <c r="L771" t="s">
        <v>40</v>
      </c>
      <c r="M771" t="s">
        <v>41</v>
      </c>
      <c r="N771" t="s">
        <v>42</v>
      </c>
      <c r="O771">
        <v>2</v>
      </c>
      <c r="P771" t="s">
        <v>70</v>
      </c>
      <c r="Q771">
        <v>18</v>
      </c>
    </row>
    <row r="772" spans="1:17" x14ac:dyDescent="0.25">
      <c r="A772">
        <v>3689</v>
      </c>
      <c r="B772" t="s">
        <v>17</v>
      </c>
      <c r="C772">
        <v>0.63</v>
      </c>
      <c r="D772">
        <v>0.49</v>
      </c>
      <c r="E772">
        <v>0.17</v>
      </c>
      <c r="F772">
        <v>1.2170000000000001</v>
      </c>
      <c r="G772">
        <v>0.55149999999999999</v>
      </c>
      <c r="H772">
        <v>0.21199999999999999</v>
      </c>
      <c r="I772">
        <v>0.31</v>
      </c>
      <c r="J772">
        <v>11</v>
      </c>
      <c r="K772">
        <v>3</v>
      </c>
      <c r="L772" t="s">
        <v>46</v>
      </c>
      <c r="M772" t="s">
        <v>47</v>
      </c>
      <c r="N772" t="s">
        <v>48</v>
      </c>
      <c r="O772">
        <v>1</v>
      </c>
      <c r="P772" t="s">
        <v>21</v>
      </c>
      <c r="Q772">
        <v>22.1</v>
      </c>
    </row>
    <row r="773" spans="1:17" x14ac:dyDescent="0.25">
      <c r="A773">
        <v>2278</v>
      </c>
      <c r="B773" t="s">
        <v>22</v>
      </c>
      <c r="C773">
        <v>0.6</v>
      </c>
      <c r="D773">
        <v>0.47499999999999998</v>
      </c>
      <c r="E773">
        <v>0.18</v>
      </c>
      <c r="F773">
        <v>1.1805000000000001</v>
      </c>
      <c r="G773">
        <v>0.4345</v>
      </c>
      <c r="H773">
        <v>0.2475</v>
      </c>
      <c r="I773">
        <v>0.42499999999999999</v>
      </c>
      <c r="J773">
        <v>19</v>
      </c>
      <c r="K773">
        <v>13</v>
      </c>
      <c r="L773" t="s">
        <v>27</v>
      </c>
      <c r="M773" t="s">
        <v>28</v>
      </c>
      <c r="N773" t="s">
        <v>29</v>
      </c>
      <c r="O773">
        <v>9</v>
      </c>
      <c r="P773" t="s">
        <v>58</v>
      </c>
      <c r="Q773">
        <v>1.9</v>
      </c>
    </row>
    <row r="774" spans="1:17" x14ac:dyDescent="0.25">
      <c r="A774">
        <v>2285</v>
      </c>
      <c r="B774" t="s">
        <v>17</v>
      </c>
      <c r="C774">
        <v>0.40500000000000003</v>
      </c>
      <c r="D774">
        <v>0.315</v>
      </c>
      <c r="E774">
        <v>0.105</v>
      </c>
      <c r="F774">
        <v>0.34699999999999998</v>
      </c>
      <c r="G774">
        <v>0.1605</v>
      </c>
      <c r="H774">
        <v>7.85E-2</v>
      </c>
      <c r="I774">
        <v>0.1</v>
      </c>
      <c r="J774">
        <v>9</v>
      </c>
      <c r="K774">
        <v>11</v>
      </c>
      <c r="L774" t="s">
        <v>37</v>
      </c>
      <c r="M774" t="s">
        <v>38</v>
      </c>
      <c r="N774" t="s">
        <v>29</v>
      </c>
      <c r="O774">
        <v>6</v>
      </c>
      <c r="P774" t="s">
        <v>36</v>
      </c>
      <c r="Q774">
        <v>14.1</v>
      </c>
    </row>
    <row r="775" spans="1:17" x14ac:dyDescent="0.25">
      <c r="A775">
        <v>2310</v>
      </c>
      <c r="B775" t="s">
        <v>31</v>
      </c>
      <c r="C775">
        <v>0.47</v>
      </c>
      <c r="D775">
        <v>0.375</v>
      </c>
      <c r="E775">
        <v>0.13</v>
      </c>
      <c r="F775">
        <v>0.57950000000000002</v>
      </c>
      <c r="G775">
        <v>0.2145</v>
      </c>
      <c r="H775">
        <v>0.16400000000000001</v>
      </c>
      <c r="I775">
        <v>0.19500000000000001</v>
      </c>
      <c r="J775">
        <v>13</v>
      </c>
      <c r="K775">
        <v>12</v>
      </c>
      <c r="L775" t="s">
        <v>63</v>
      </c>
      <c r="M775" t="s">
        <v>64</v>
      </c>
      <c r="N775" t="s">
        <v>29</v>
      </c>
      <c r="O775">
        <v>8</v>
      </c>
      <c r="P775" t="s">
        <v>30</v>
      </c>
      <c r="Q775">
        <v>12.3</v>
      </c>
    </row>
    <row r="776" spans="1:17" x14ac:dyDescent="0.25">
      <c r="A776">
        <v>3546</v>
      </c>
      <c r="B776" t="s">
        <v>17</v>
      </c>
      <c r="C776">
        <v>0.47499999999999998</v>
      </c>
      <c r="D776">
        <v>0.36</v>
      </c>
      <c r="E776">
        <v>0.13500000000000001</v>
      </c>
      <c r="F776">
        <v>0.4355</v>
      </c>
      <c r="G776">
        <v>0.19600000000000001</v>
      </c>
      <c r="H776">
        <v>9.2499999999999999E-2</v>
      </c>
      <c r="I776">
        <v>0.125</v>
      </c>
      <c r="J776">
        <v>8</v>
      </c>
      <c r="K776">
        <v>11</v>
      </c>
      <c r="L776" t="s">
        <v>37</v>
      </c>
      <c r="M776" t="s">
        <v>38</v>
      </c>
      <c r="N776" t="s">
        <v>29</v>
      </c>
      <c r="O776">
        <v>2</v>
      </c>
      <c r="P776" t="s">
        <v>70</v>
      </c>
      <c r="Q776">
        <v>18</v>
      </c>
    </row>
    <row r="777" spans="1:17" x14ac:dyDescent="0.25">
      <c r="A777">
        <v>4088</v>
      </c>
      <c r="B777" t="s">
        <v>17</v>
      </c>
      <c r="C777">
        <v>0.59499999999999997</v>
      </c>
      <c r="D777">
        <v>0.47499999999999998</v>
      </c>
      <c r="E777">
        <v>0.155</v>
      </c>
      <c r="F777">
        <v>0.98399999999999999</v>
      </c>
      <c r="G777">
        <v>0.48649999999999999</v>
      </c>
      <c r="H777">
        <v>0.184</v>
      </c>
      <c r="I777">
        <v>0.27550000000000002</v>
      </c>
      <c r="J777">
        <v>10</v>
      </c>
      <c r="K777">
        <v>4</v>
      </c>
      <c r="L777" t="s">
        <v>18</v>
      </c>
      <c r="M777" t="s">
        <v>19</v>
      </c>
      <c r="N777" t="s">
        <v>20</v>
      </c>
      <c r="O777">
        <v>7</v>
      </c>
      <c r="P777" t="s">
        <v>26</v>
      </c>
      <c r="Q777">
        <v>2.5</v>
      </c>
    </row>
    <row r="778" spans="1:17" x14ac:dyDescent="0.25">
      <c r="A778">
        <v>705</v>
      </c>
      <c r="B778" t="s">
        <v>31</v>
      </c>
      <c r="C778">
        <v>0.4</v>
      </c>
      <c r="D778">
        <v>0.3</v>
      </c>
      <c r="E778">
        <v>0.125</v>
      </c>
      <c r="F778">
        <v>0.41699999999999998</v>
      </c>
      <c r="G778">
        <v>0.191</v>
      </c>
      <c r="H778">
        <v>0.09</v>
      </c>
      <c r="I778">
        <v>0.11749999999999999</v>
      </c>
      <c r="J778">
        <v>9</v>
      </c>
      <c r="K778">
        <v>6</v>
      </c>
      <c r="L778" t="s">
        <v>40</v>
      </c>
      <c r="M778" t="s">
        <v>41</v>
      </c>
      <c r="N778" t="s">
        <v>42</v>
      </c>
      <c r="O778">
        <v>2</v>
      </c>
      <c r="P778" t="s">
        <v>70</v>
      </c>
      <c r="Q778">
        <v>18</v>
      </c>
    </row>
    <row r="779" spans="1:17" x14ac:dyDescent="0.25">
      <c r="A779">
        <v>978</v>
      </c>
      <c r="B779" t="s">
        <v>22</v>
      </c>
      <c r="C779">
        <v>0.53500000000000003</v>
      </c>
      <c r="D779">
        <v>0.4</v>
      </c>
      <c r="E779">
        <v>0.13500000000000001</v>
      </c>
      <c r="F779">
        <v>0.82150000000000001</v>
      </c>
      <c r="G779">
        <v>0.39350000000000002</v>
      </c>
      <c r="H779">
        <v>0.19600000000000001</v>
      </c>
      <c r="I779">
        <v>0.20499999999999999</v>
      </c>
      <c r="J779">
        <v>8</v>
      </c>
      <c r="K779">
        <v>2</v>
      </c>
      <c r="L779" t="s">
        <v>52</v>
      </c>
      <c r="M779" t="s">
        <v>53</v>
      </c>
      <c r="N779" t="s">
        <v>54</v>
      </c>
      <c r="O779">
        <v>7</v>
      </c>
      <c r="P779" t="s">
        <v>26</v>
      </c>
      <c r="Q779">
        <v>2.5</v>
      </c>
    </row>
    <row r="780" spans="1:17" x14ac:dyDescent="0.25">
      <c r="A780">
        <v>1631</v>
      </c>
      <c r="B780" t="s">
        <v>17</v>
      </c>
      <c r="C780">
        <v>0.56999999999999995</v>
      </c>
      <c r="D780">
        <v>0.44500000000000001</v>
      </c>
      <c r="E780">
        <v>0.155</v>
      </c>
      <c r="F780">
        <v>0.86699999999999999</v>
      </c>
      <c r="G780">
        <v>0.3705</v>
      </c>
      <c r="H780">
        <v>0.17050000000000001</v>
      </c>
      <c r="I780">
        <v>0.28000000000000003</v>
      </c>
      <c r="J780">
        <v>9</v>
      </c>
      <c r="K780">
        <v>14</v>
      </c>
      <c r="L780" t="s">
        <v>60</v>
      </c>
      <c r="M780" t="s">
        <v>61</v>
      </c>
      <c r="N780" t="s">
        <v>62</v>
      </c>
      <c r="O780">
        <v>8</v>
      </c>
      <c r="P780" t="s">
        <v>30</v>
      </c>
      <c r="Q780">
        <v>12.3</v>
      </c>
    </row>
    <row r="781" spans="1:17" x14ac:dyDescent="0.25">
      <c r="A781">
        <v>617</v>
      </c>
      <c r="B781" t="s">
        <v>22</v>
      </c>
      <c r="C781">
        <v>0.47</v>
      </c>
      <c r="D781">
        <v>0.35499999999999998</v>
      </c>
      <c r="E781">
        <v>0.14000000000000001</v>
      </c>
      <c r="F781">
        <v>0.433</v>
      </c>
      <c r="G781">
        <v>0.1525</v>
      </c>
      <c r="H781">
        <v>9.5000000000000001E-2</v>
      </c>
      <c r="I781">
        <v>0.152</v>
      </c>
      <c r="J781">
        <v>12</v>
      </c>
      <c r="K781">
        <v>2</v>
      </c>
      <c r="L781" t="s">
        <v>52</v>
      </c>
      <c r="M781" t="s">
        <v>53</v>
      </c>
      <c r="N781" t="s">
        <v>54</v>
      </c>
      <c r="O781">
        <v>6</v>
      </c>
      <c r="P781" t="s">
        <v>36</v>
      </c>
      <c r="Q781">
        <v>14.1</v>
      </c>
    </row>
    <row r="782" spans="1:17" x14ac:dyDescent="0.25">
      <c r="A782">
        <v>2337</v>
      </c>
      <c r="B782" t="s">
        <v>22</v>
      </c>
      <c r="C782">
        <v>0.56499999999999995</v>
      </c>
      <c r="D782">
        <v>0.48</v>
      </c>
      <c r="E782">
        <v>0.17499999999999999</v>
      </c>
      <c r="F782">
        <v>0.95699999999999996</v>
      </c>
      <c r="G782">
        <v>0.38850000000000001</v>
      </c>
      <c r="H782">
        <v>0.215</v>
      </c>
      <c r="I782">
        <v>0.27500000000000002</v>
      </c>
      <c r="J782">
        <v>18</v>
      </c>
      <c r="K782">
        <v>2</v>
      </c>
      <c r="L782" t="s">
        <v>52</v>
      </c>
      <c r="M782" t="s">
        <v>53</v>
      </c>
      <c r="N782" t="s">
        <v>54</v>
      </c>
      <c r="O782">
        <v>10</v>
      </c>
      <c r="P782" t="s">
        <v>35</v>
      </c>
      <c r="Q782">
        <v>24.1</v>
      </c>
    </row>
    <row r="783" spans="1:17" x14ac:dyDescent="0.25">
      <c r="A783">
        <v>4034</v>
      </c>
      <c r="B783" t="s">
        <v>17</v>
      </c>
      <c r="C783">
        <v>0.495</v>
      </c>
      <c r="D783">
        <v>0.38500000000000001</v>
      </c>
      <c r="E783">
        <v>0.125</v>
      </c>
      <c r="F783">
        <v>0.51249999999999996</v>
      </c>
      <c r="G783">
        <v>0.20749999999999999</v>
      </c>
      <c r="H783">
        <v>0.11550000000000001</v>
      </c>
      <c r="I783">
        <v>0.17199999999999999</v>
      </c>
      <c r="J783">
        <v>10</v>
      </c>
      <c r="K783">
        <v>7</v>
      </c>
      <c r="L783" t="s">
        <v>43</v>
      </c>
      <c r="M783" t="s">
        <v>44</v>
      </c>
      <c r="N783" t="s">
        <v>45</v>
      </c>
      <c r="O783">
        <v>2</v>
      </c>
      <c r="P783" t="s">
        <v>70</v>
      </c>
      <c r="Q783">
        <v>18</v>
      </c>
    </row>
    <row r="784" spans="1:17" x14ac:dyDescent="0.25">
      <c r="A784">
        <v>1370</v>
      </c>
      <c r="B784" t="s">
        <v>22</v>
      </c>
      <c r="C784">
        <v>0.61499999999999999</v>
      </c>
      <c r="D784">
        <v>0.47499999999999998</v>
      </c>
      <c r="E784">
        <v>0.155</v>
      </c>
      <c r="F784">
        <v>1.004</v>
      </c>
      <c r="G784">
        <v>0.44750000000000001</v>
      </c>
      <c r="H784">
        <v>0.193</v>
      </c>
      <c r="I784">
        <v>0.28949999999999998</v>
      </c>
      <c r="J784">
        <v>10</v>
      </c>
      <c r="K784">
        <v>13</v>
      </c>
      <c r="L784" t="s">
        <v>27</v>
      </c>
      <c r="M784" t="s">
        <v>28</v>
      </c>
      <c r="N784" t="s">
        <v>29</v>
      </c>
      <c r="O784">
        <v>9</v>
      </c>
      <c r="P784" t="s">
        <v>58</v>
      </c>
      <c r="Q784">
        <v>1.9</v>
      </c>
    </row>
    <row r="785" spans="1:17" x14ac:dyDescent="0.25">
      <c r="A785">
        <v>2524</v>
      </c>
      <c r="B785" t="s">
        <v>22</v>
      </c>
      <c r="C785">
        <v>0.56499999999999995</v>
      </c>
      <c r="D785">
        <v>0.44</v>
      </c>
      <c r="E785">
        <v>0.15</v>
      </c>
      <c r="F785">
        <v>0.98299999999999998</v>
      </c>
      <c r="G785">
        <v>0.44750000000000001</v>
      </c>
      <c r="H785">
        <v>0.23549999999999999</v>
      </c>
      <c r="I785">
        <v>0.2485</v>
      </c>
      <c r="J785">
        <v>9</v>
      </c>
      <c r="K785">
        <v>7</v>
      </c>
      <c r="L785" t="s">
        <v>43</v>
      </c>
      <c r="M785" t="s">
        <v>44</v>
      </c>
      <c r="N785" t="s">
        <v>45</v>
      </c>
      <c r="O785">
        <v>1</v>
      </c>
      <c r="P785" t="s">
        <v>21</v>
      </c>
      <c r="Q785">
        <v>22.1</v>
      </c>
    </row>
    <row r="786" spans="1:17" x14ac:dyDescent="0.25">
      <c r="A786">
        <v>2083</v>
      </c>
      <c r="B786" t="s">
        <v>22</v>
      </c>
      <c r="C786">
        <v>0.66500000000000004</v>
      </c>
      <c r="D786">
        <v>0.52500000000000002</v>
      </c>
      <c r="E786">
        <v>0.21</v>
      </c>
      <c r="F786">
        <v>1.6439999999999999</v>
      </c>
      <c r="G786">
        <v>0.81799999999999995</v>
      </c>
      <c r="H786">
        <v>0.33950000000000002</v>
      </c>
      <c r="I786">
        <v>0.42749999999999999</v>
      </c>
      <c r="J786">
        <v>10</v>
      </c>
      <c r="K786">
        <v>15</v>
      </c>
      <c r="L786" t="s">
        <v>32</v>
      </c>
      <c r="M786" t="s">
        <v>33</v>
      </c>
      <c r="N786" t="s">
        <v>29</v>
      </c>
      <c r="O786">
        <v>9</v>
      </c>
      <c r="P786" t="s">
        <v>58</v>
      </c>
      <c r="Q786">
        <v>1.9</v>
      </c>
    </row>
    <row r="787" spans="1:17" x14ac:dyDescent="0.25">
      <c r="A787">
        <v>94</v>
      </c>
      <c r="B787" t="s">
        <v>22</v>
      </c>
      <c r="C787">
        <v>0.625</v>
      </c>
      <c r="D787">
        <v>0.495</v>
      </c>
      <c r="E787">
        <v>0.16500000000000001</v>
      </c>
      <c r="F787">
        <v>1.262</v>
      </c>
      <c r="G787">
        <v>0.50700000000000001</v>
      </c>
      <c r="H787">
        <v>0.318</v>
      </c>
      <c r="I787">
        <v>0.39</v>
      </c>
      <c r="J787">
        <v>10</v>
      </c>
      <c r="K787">
        <v>4</v>
      </c>
      <c r="L787" t="s">
        <v>18</v>
      </c>
      <c r="M787" t="s">
        <v>19</v>
      </c>
      <c r="N787" t="s">
        <v>20</v>
      </c>
      <c r="O787">
        <v>8</v>
      </c>
      <c r="P787" t="s">
        <v>30</v>
      </c>
      <c r="Q787">
        <v>12.3</v>
      </c>
    </row>
    <row r="788" spans="1:17" x14ac:dyDescent="0.25">
      <c r="A788">
        <v>2426</v>
      </c>
      <c r="B788" t="s">
        <v>17</v>
      </c>
      <c r="C788">
        <v>0.57499999999999996</v>
      </c>
      <c r="D788">
        <v>0.45</v>
      </c>
      <c r="E788">
        <v>0.17</v>
      </c>
      <c r="F788">
        <v>0.93149999999999999</v>
      </c>
      <c r="G788">
        <v>0.35799999999999998</v>
      </c>
      <c r="H788">
        <v>0.2145</v>
      </c>
      <c r="I788">
        <v>0.26</v>
      </c>
      <c r="J788">
        <v>13</v>
      </c>
      <c r="K788">
        <v>9</v>
      </c>
      <c r="L788" t="s">
        <v>67</v>
      </c>
      <c r="M788" t="s">
        <v>68</v>
      </c>
      <c r="N788" t="s">
        <v>69</v>
      </c>
      <c r="O788">
        <v>5</v>
      </c>
      <c r="P788" t="s">
        <v>34</v>
      </c>
      <c r="Q788">
        <v>12.8</v>
      </c>
    </row>
    <row r="789" spans="1:17" x14ac:dyDescent="0.25">
      <c r="A789">
        <v>2628</v>
      </c>
      <c r="B789" t="s">
        <v>17</v>
      </c>
      <c r="C789">
        <v>0.27500000000000002</v>
      </c>
      <c r="D789">
        <v>0.20499999999999999</v>
      </c>
      <c r="E789">
        <v>7.0000000000000007E-2</v>
      </c>
      <c r="F789">
        <v>0.1055</v>
      </c>
      <c r="G789">
        <v>0.495</v>
      </c>
      <c r="H789">
        <v>1.9E-2</v>
      </c>
      <c r="I789">
        <v>3.15E-2</v>
      </c>
      <c r="J789">
        <v>5</v>
      </c>
      <c r="K789">
        <v>7</v>
      </c>
      <c r="L789" t="s">
        <v>43</v>
      </c>
      <c r="M789" t="s">
        <v>44</v>
      </c>
      <c r="N789" t="s">
        <v>45</v>
      </c>
      <c r="O789">
        <v>9</v>
      </c>
      <c r="P789" t="s">
        <v>58</v>
      </c>
      <c r="Q789">
        <v>1.9</v>
      </c>
    </row>
    <row r="790" spans="1:17" x14ac:dyDescent="0.25">
      <c r="A790">
        <v>1034</v>
      </c>
      <c r="B790" t="s">
        <v>31</v>
      </c>
      <c r="C790">
        <v>0.65</v>
      </c>
      <c r="D790">
        <v>0.52500000000000002</v>
      </c>
      <c r="E790">
        <v>0.185</v>
      </c>
      <c r="F790">
        <v>1.6220000000000001</v>
      </c>
      <c r="G790">
        <v>0.66449999999999998</v>
      </c>
      <c r="H790">
        <v>0.32250000000000001</v>
      </c>
      <c r="I790">
        <v>0.47699999999999998</v>
      </c>
      <c r="J790">
        <v>10</v>
      </c>
      <c r="K790">
        <v>1</v>
      </c>
      <c r="L790" t="s">
        <v>65</v>
      </c>
      <c r="M790" t="s">
        <v>66</v>
      </c>
      <c r="N790" t="s">
        <v>29</v>
      </c>
      <c r="O790">
        <v>6</v>
      </c>
      <c r="P790" t="s">
        <v>36</v>
      </c>
      <c r="Q790">
        <v>14.1</v>
      </c>
    </row>
    <row r="791" spans="1:17" x14ac:dyDescent="0.25">
      <c r="A791">
        <v>1708</v>
      </c>
      <c r="B791" t="s">
        <v>31</v>
      </c>
      <c r="C791">
        <v>0.64500000000000002</v>
      </c>
      <c r="D791">
        <v>0.5</v>
      </c>
      <c r="E791">
        <v>0.17499999999999999</v>
      </c>
      <c r="F791">
        <v>1.286</v>
      </c>
      <c r="G791">
        <v>0.5645</v>
      </c>
      <c r="H791">
        <v>0.28799999999999998</v>
      </c>
      <c r="I791">
        <v>0.38600000000000001</v>
      </c>
      <c r="J791">
        <v>12</v>
      </c>
      <c r="K791">
        <v>11</v>
      </c>
      <c r="L791" t="s">
        <v>37</v>
      </c>
      <c r="M791" t="s">
        <v>38</v>
      </c>
      <c r="N791" t="s">
        <v>29</v>
      </c>
      <c r="O791">
        <v>2</v>
      </c>
      <c r="P791" t="s">
        <v>70</v>
      </c>
      <c r="Q791">
        <v>18</v>
      </c>
    </row>
    <row r="792" spans="1:17" x14ac:dyDescent="0.25">
      <c r="A792">
        <v>2410</v>
      </c>
      <c r="B792" t="s">
        <v>22</v>
      </c>
      <c r="C792">
        <v>0.64</v>
      </c>
      <c r="D792">
        <v>0.5</v>
      </c>
      <c r="E792">
        <v>0.15</v>
      </c>
      <c r="F792">
        <v>1.0705</v>
      </c>
      <c r="G792">
        <v>0.371</v>
      </c>
      <c r="H792">
        <v>0.27050000000000002</v>
      </c>
      <c r="I792">
        <v>0.36</v>
      </c>
      <c r="J792">
        <v>8</v>
      </c>
      <c r="K792">
        <v>9</v>
      </c>
      <c r="L792" t="s">
        <v>67</v>
      </c>
      <c r="M792" t="s">
        <v>68</v>
      </c>
      <c r="N792" t="s">
        <v>69</v>
      </c>
      <c r="O792">
        <v>9</v>
      </c>
      <c r="P792" t="s">
        <v>58</v>
      </c>
      <c r="Q792">
        <v>1.9</v>
      </c>
    </row>
    <row r="793" spans="1:17" x14ac:dyDescent="0.25">
      <c r="A793">
        <v>3537</v>
      </c>
      <c r="B793" t="s">
        <v>17</v>
      </c>
      <c r="C793">
        <v>0.42499999999999999</v>
      </c>
      <c r="D793">
        <v>0.32500000000000001</v>
      </c>
      <c r="E793">
        <v>0.11</v>
      </c>
      <c r="F793">
        <v>0.40500000000000003</v>
      </c>
      <c r="G793">
        <v>0.16950000000000001</v>
      </c>
      <c r="H793">
        <v>9.1999999999999998E-2</v>
      </c>
      <c r="I793">
        <v>0.1065</v>
      </c>
      <c r="J793">
        <v>8</v>
      </c>
      <c r="K793">
        <v>7</v>
      </c>
      <c r="L793" t="s">
        <v>43</v>
      </c>
      <c r="M793" t="s">
        <v>44</v>
      </c>
      <c r="N793" t="s">
        <v>45</v>
      </c>
      <c r="O793">
        <v>3</v>
      </c>
      <c r="P793" t="s">
        <v>39</v>
      </c>
      <c r="Q793">
        <v>3.6</v>
      </c>
    </row>
    <row r="794" spans="1:17" x14ac:dyDescent="0.25">
      <c r="A794">
        <v>78</v>
      </c>
      <c r="B794" t="s">
        <v>22</v>
      </c>
      <c r="C794">
        <v>0.6</v>
      </c>
      <c r="D794">
        <v>0.47</v>
      </c>
      <c r="E794">
        <v>0.15</v>
      </c>
      <c r="F794">
        <v>0.92200000000000004</v>
      </c>
      <c r="G794">
        <v>0.36299999999999999</v>
      </c>
      <c r="H794">
        <v>0.19400000000000001</v>
      </c>
      <c r="I794">
        <v>0.30499999999999999</v>
      </c>
      <c r="J794">
        <v>10</v>
      </c>
      <c r="K794">
        <v>13</v>
      </c>
      <c r="L794" t="s">
        <v>27</v>
      </c>
      <c r="M794" t="s">
        <v>28</v>
      </c>
      <c r="N794" t="s">
        <v>29</v>
      </c>
      <c r="O794">
        <v>10</v>
      </c>
      <c r="P794" t="s">
        <v>35</v>
      </c>
      <c r="Q794">
        <v>24.1</v>
      </c>
    </row>
    <row r="795" spans="1:17" x14ac:dyDescent="0.25">
      <c r="A795">
        <v>3344</v>
      </c>
      <c r="B795" t="s">
        <v>22</v>
      </c>
      <c r="C795">
        <v>0.45500000000000002</v>
      </c>
      <c r="D795">
        <v>0.36499999999999999</v>
      </c>
      <c r="E795">
        <v>0.11</v>
      </c>
      <c r="F795">
        <v>0.38500000000000001</v>
      </c>
      <c r="G795">
        <v>0.16600000000000001</v>
      </c>
      <c r="H795">
        <v>4.5999999999999999E-2</v>
      </c>
      <c r="I795">
        <v>0.13450000000000001</v>
      </c>
      <c r="J795">
        <v>13</v>
      </c>
      <c r="K795">
        <v>11</v>
      </c>
      <c r="L795" t="s">
        <v>37</v>
      </c>
      <c r="M795" t="s">
        <v>38</v>
      </c>
      <c r="N795" t="s">
        <v>29</v>
      </c>
      <c r="O795">
        <v>2</v>
      </c>
      <c r="P795" t="s">
        <v>70</v>
      </c>
      <c r="Q795">
        <v>18</v>
      </c>
    </row>
    <row r="796" spans="1:17" x14ac:dyDescent="0.25">
      <c r="A796">
        <v>3274</v>
      </c>
      <c r="B796" t="s">
        <v>22</v>
      </c>
      <c r="C796">
        <v>0.47499999999999998</v>
      </c>
      <c r="D796">
        <v>0.375</v>
      </c>
      <c r="E796">
        <v>0.14000000000000001</v>
      </c>
      <c r="F796">
        <v>0.501</v>
      </c>
      <c r="G796">
        <v>0.192</v>
      </c>
      <c r="H796">
        <v>0.11749999999999999</v>
      </c>
      <c r="I796">
        <v>0.17499999999999999</v>
      </c>
      <c r="J796">
        <v>13</v>
      </c>
      <c r="K796">
        <v>2</v>
      </c>
      <c r="L796" t="s">
        <v>52</v>
      </c>
      <c r="M796" t="s">
        <v>53</v>
      </c>
      <c r="N796" t="s">
        <v>54</v>
      </c>
      <c r="O796">
        <v>6</v>
      </c>
      <c r="P796" t="s">
        <v>36</v>
      </c>
      <c r="Q796">
        <v>14.1</v>
      </c>
    </row>
    <row r="797" spans="1:17" x14ac:dyDescent="0.25">
      <c r="A797">
        <v>894</v>
      </c>
      <c r="B797" t="s">
        <v>17</v>
      </c>
      <c r="C797">
        <v>0.24</v>
      </c>
      <c r="D797">
        <v>0.17499999999999999</v>
      </c>
      <c r="E797">
        <v>5.5E-2</v>
      </c>
      <c r="F797">
        <v>7.0499999999999993E-2</v>
      </c>
      <c r="G797">
        <v>2.5000000000000001E-2</v>
      </c>
      <c r="H797">
        <v>1.4E-2</v>
      </c>
      <c r="I797">
        <v>2.1000000000000001E-2</v>
      </c>
      <c r="J797">
        <v>5</v>
      </c>
      <c r="K797">
        <v>8</v>
      </c>
      <c r="L797" t="s">
        <v>55</v>
      </c>
      <c r="M797" t="s">
        <v>56</v>
      </c>
      <c r="N797" t="s">
        <v>57</v>
      </c>
      <c r="O797">
        <v>7</v>
      </c>
      <c r="P797" t="s">
        <v>26</v>
      </c>
      <c r="Q797">
        <v>2.5</v>
      </c>
    </row>
    <row r="798" spans="1:17" x14ac:dyDescent="0.25">
      <c r="A798">
        <v>406</v>
      </c>
      <c r="B798" t="s">
        <v>22</v>
      </c>
      <c r="C798">
        <v>0.52500000000000002</v>
      </c>
      <c r="D798">
        <v>0.44</v>
      </c>
      <c r="E798">
        <v>0.15</v>
      </c>
      <c r="F798">
        <v>0.84250000000000003</v>
      </c>
      <c r="G798">
        <v>0.36849999999999999</v>
      </c>
      <c r="H798">
        <v>0.19850000000000001</v>
      </c>
      <c r="I798">
        <v>0.24</v>
      </c>
      <c r="J798">
        <v>12</v>
      </c>
      <c r="K798">
        <v>12</v>
      </c>
      <c r="L798" t="s">
        <v>63</v>
      </c>
      <c r="M798" t="s">
        <v>64</v>
      </c>
      <c r="N798" t="s">
        <v>29</v>
      </c>
      <c r="O798">
        <v>2</v>
      </c>
      <c r="P798" t="s">
        <v>70</v>
      </c>
      <c r="Q798">
        <v>18</v>
      </c>
    </row>
    <row r="799" spans="1:17" x14ac:dyDescent="0.25">
      <c r="A799">
        <v>3782</v>
      </c>
      <c r="B799" t="s">
        <v>31</v>
      </c>
      <c r="C799">
        <v>0.61499999999999999</v>
      </c>
      <c r="D799">
        <v>0.45500000000000002</v>
      </c>
      <c r="E799">
        <v>0.13</v>
      </c>
      <c r="F799">
        <v>0.96850000000000003</v>
      </c>
      <c r="G799">
        <v>0.49</v>
      </c>
      <c r="H799">
        <v>0.182</v>
      </c>
      <c r="I799">
        <v>0.26550000000000001</v>
      </c>
      <c r="J799">
        <v>10</v>
      </c>
      <c r="K799">
        <v>4</v>
      </c>
      <c r="L799" t="s">
        <v>18</v>
      </c>
      <c r="M799" t="s">
        <v>19</v>
      </c>
      <c r="N799" t="s">
        <v>20</v>
      </c>
      <c r="O799">
        <v>9</v>
      </c>
      <c r="P799" t="s">
        <v>58</v>
      </c>
      <c r="Q799">
        <v>1.9</v>
      </c>
    </row>
    <row r="800" spans="1:17" x14ac:dyDescent="0.25">
      <c r="A800">
        <v>2232</v>
      </c>
      <c r="B800" t="s">
        <v>22</v>
      </c>
      <c r="C800">
        <v>0.505</v>
      </c>
      <c r="D800">
        <v>0.4</v>
      </c>
      <c r="E800">
        <v>0.16500000000000001</v>
      </c>
      <c r="F800">
        <v>0.72899999999999998</v>
      </c>
      <c r="G800">
        <v>0.26750000000000002</v>
      </c>
      <c r="H800">
        <v>0.155</v>
      </c>
      <c r="I800">
        <v>0.25</v>
      </c>
      <c r="J800">
        <v>9</v>
      </c>
      <c r="K800">
        <v>11</v>
      </c>
      <c r="L800" t="s">
        <v>37</v>
      </c>
      <c r="M800" t="s">
        <v>38</v>
      </c>
      <c r="N800" t="s">
        <v>29</v>
      </c>
      <c r="O800">
        <v>9</v>
      </c>
      <c r="P800" t="s">
        <v>58</v>
      </c>
      <c r="Q800">
        <v>1.9</v>
      </c>
    </row>
    <row r="801" spans="1:17" x14ac:dyDescent="0.25">
      <c r="A801">
        <v>424</v>
      </c>
      <c r="B801" t="s">
        <v>17</v>
      </c>
      <c r="C801">
        <v>0.28999999999999998</v>
      </c>
      <c r="D801">
        <v>0.22500000000000001</v>
      </c>
      <c r="E801">
        <v>7.0000000000000007E-2</v>
      </c>
      <c r="F801">
        <v>0.10100000000000001</v>
      </c>
      <c r="G801">
        <v>3.5999999999999997E-2</v>
      </c>
      <c r="H801">
        <v>2.35E-2</v>
      </c>
      <c r="I801">
        <v>3.5000000000000003E-2</v>
      </c>
      <c r="J801">
        <v>8</v>
      </c>
      <c r="K801">
        <v>12</v>
      </c>
      <c r="L801" t="s">
        <v>63</v>
      </c>
      <c r="M801" t="s">
        <v>64</v>
      </c>
      <c r="N801" t="s">
        <v>29</v>
      </c>
      <c r="O801">
        <v>8</v>
      </c>
      <c r="P801" t="s">
        <v>30</v>
      </c>
      <c r="Q801">
        <v>12.3</v>
      </c>
    </row>
    <row r="802" spans="1:17" x14ac:dyDescent="0.25">
      <c r="A802">
        <v>295</v>
      </c>
      <c r="B802" t="s">
        <v>31</v>
      </c>
      <c r="C802">
        <v>0.6</v>
      </c>
      <c r="D802">
        <v>0.495</v>
      </c>
      <c r="E802">
        <v>0.19500000000000001</v>
      </c>
      <c r="F802">
        <v>1.0575000000000001</v>
      </c>
      <c r="G802">
        <v>0.38400000000000001</v>
      </c>
      <c r="H802">
        <v>0.19</v>
      </c>
      <c r="I802">
        <v>0.375</v>
      </c>
      <c r="J802">
        <v>26</v>
      </c>
      <c r="K802">
        <v>13</v>
      </c>
      <c r="L802" t="s">
        <v>27</v>
      </c>
      <c r="M802" t="s">
        <v>28</v>
      </c>
      <c r="N802" t="s">
        <v>29</v>
      </c>
      <c r="O802">
        <v>8</v>
      </c>
      <c r="P802" t="s">
        <v>30</v>
      </c>
      <c r="Q802">
        <v>12.3</v>
      </c>
    </row>
    <row r="803" spans="1:17" x14ac:dyDescent="0.25">
      <c r="A803">
        <v>2910</v>
      </c>
      <c r="B803" t="s">
        <v>22</v>
      </c>
      <c r="C803">
        <v>0.57999999999999996</v>
      </c>
      <c r="D803">
        <v>0.45</v>
      </c>
      <c r="E803">
        <v>0.15</v>
      </c>
      <c r="F803">
        <v>0.92</v>
      </c>
      <c r="G803">
        <v>0.39300000000000002</v>
      </c>
      <c r="H803">
        <v>0.21199999999999999</v>
      </c>
      <c r="I803">
        <v>0.28949999999999998</v>
      </c>
      <c r="J803">
        <v>9</v>
      </c>
      <c r="K803">
        <v>14</v>
      </c>
      <c r="L803" t="s">
        <v>60</v>
      </c>
      <c r="M803" t="s">
        <v>61</v>
      </c>
      <c r="N803" t="s">
        <v>62</v>
      </c>
      <c r="O803">
        <v>9</v>
      </c>
      <c r="P803" t="s">
        <v>58</v>
      </c>
      <c r="Q803">
        <v>1.9</v>
      </c>
    </row>
    <row r="804" spans="1:17" x14ac:dyDescent="0.25">
      <c r="A804">
        <v>2304</v>
      </c>
      <c r="B804" t="s">
        <v>22</v>
      </c>
      <c r="C804">
        <v>0.57999999999999996</v>
      </c>
      <c r="D804">
        <v>0.45500000000000002</v>
      </c>
      <c r="E804">
        <v>0.12</v>
      </c>
      <c r="F804">
        <v>0.94</v>
      </c>
      <c r="G804">
        <v>0.39900000000000002</v>
      </c>
      <c r="H804">
        <v>0.25700000000000001</v>
      </c>
      <c r="I804">
        <v>0.26500000000000001</v>
      </c>
      <c r="J804">
        <v>11</v>
      </c>
      <c r="K804">
        <v>12</v>
      </c>
      <c r="L804" t="s">
        <v>63</v>
      </c>
      <c r="M804" t="s">
        <v>64</v>
      </c>
      <c r="N804" t="s">
        <v>29</v>
      </c>
      <c r="O804">
        <v>9</v>
      </c>
      <c r="P804" t="s">
        <v>58</v>
      </c>
      <c r="Q804">
        <v>1.9</v>
      </c>
    </row>
    <row r="805" spans="1:17" x14ac:dyDescent="0.25">
      <c r="A805">
        <v>1533</v>
      </c>
      <c r="B805" t="s">
        <v>17</v>
      </c>
      <c r="C805">
        <v>0.28499999999999998</v>
      </c>
      <c r="D805">
        <v>0.21</v>
      </c>
      <c r="E805">
        <v>5.5E-2</v>
      </c>
      <c r="F805">
        <v>0.10100000000000001</v>
      </c>
      <c r="G805">
        <v>4.1500000000000002E-2</v>
      </c>
      <c r="H805">
        <v>1.7000000000000001E-2</v>
      </c>
      <c r="I805">
        <v>3.3500000000000002E-2</v>
      </c>
      <c r="J805">
        <v>5</v>
      </c>
      <c r="K805">
        <v>2</v>
      </c>
      <c r="L805" t="s">
        <v>52</v>
      </c>
      <c r="M805" t="s">
        <v>53</v>
      </c>
      <c r="N805" t="s">
        <v>54</v>
      </c>
      <c r="O805">
        <v>3</v>
      </c>
      <c r="P805" t="s">
        <v>39</v>
      </c>
      <c r="Q805">
        <v>3.6</v>
      </c>
    </row>
    <row r="806" spans="1:17" x14ac:dyDescent="0.25">
      <c r="A806">
        <v>4137</v>
      </c>
      <c r="B806" t="s">
        <v>22</v>
      </c>
      <c r="C806">
        <v>0.61499999999999999</v>
      </c>
      <c r="D806">
        <v>0.495</v>
      </c>
      <c r="E806">
        <v>0.155</v>
      </c>
      <c r="F806">
        <v>1.0805</v>
      </c>
      <c r="G806">
        <v>0.52</v>
      </c>
      <c r="H806">
        <v>0.19</v>
      </c>
      <c r="I806">
        <v>0.32</v>
      </c>
      <c r="J806">
        <v>9</v>
      </c>
      <c r="K806">
        <v>1</v>
      </c>
      <c r="L806" t="s">
        <v>65</v>
      </c>
      <c r="M806" t="s">
        <v>66</v>
      </c>
      <c r="N806" t="s">
        <v>29</v>
      </c>
      <c r="O806">
        <v>7</v>
      </c>
      <c r="P806" t="s">
        <v>26</v>
      </c>
      <c r="Q806">
        <v>2.5</v>
      </c>
    </row>
    <row r="807" spans="1:17" x14ac:dyDescent="0.25">
      <c r="A807">
        <v>3916</v>
      </c>
      <c r="B807" t="s">
        <v>17</v>
      </c>
      <c r="C807">
        <v>0.56000000000000005</v>
      </c>
      <c r="D807">
        <v>0.44500000000000001</v>
      </c>
      <c r="E807">
        <v>0.16500000000000001</v>
      </c>
      <c r="F807">
        <v>1.0285</v>
      </c>
      <c r="G807">
        <v>0.45350000000000001</v>
      </c>
      <c r="H807">
        <v>0.253</v>
      </c>
      <c r="I807">
        <v>0.27500000000000002</v>
      </c>
      <c r="J807">
        <v>11</v>
      </c>
      <c r="K807">
        <v>15</v>
      </c>
      <c r="L807" t="s">
        <v>32</v>
      </c>
      <c r="M807" t="s">
        <v>33</v>
      </c>
      <c r="N807" t="s">
        <v>29</v>
      </c>
      <c r="O807">
        <v>8</v>
      </c>
      <c r="P807" t="s">
        <v>30</v>
      </c>
      <c r="Q807">
        <v>12.3</v>
      </c>
    </row>
    <row r="808" spans="1:17" x14ac:dyDescent="0.25">
      <c r="A808">
        <v>3130</v>
      </c>
      <c r="B808" t="s">
        <v>22</v>
      </c>
      <c r="C808">
        <v>0.63</v>
      </c>
      <c r="D808">
        <v>0.49</v>
      </c>
      <c r="E808">
        <v>0.17</v>
      </c>
      <c r="F808">
        <v>1.2155</v>
      </c>
      <c r="G808">
        <v>0.46250000000000002</v>
      </c>
      <c r="H808">
        <v>0.20449999999999999</v>
      </c>
      <c r="I808">
        <v>0.3105</v>
      </c>
      <c r="J808">
        <v>10</v>
      </c>
      <c r="K808">
        <v>11</v>
      </c>
      <c r="L808" t="s">
        <v>37</v>
      </c>
      <c r="M808" t="s">
        <v>38</v>
      </c>
      <c r="N808" t="s">
        <v>29</v>
      </c>
      <c r="O808">
        <v>3</v>
      </c>
      <c r="P808" t="s">
        <v>39</v>
      </c>
      <c r="Q808">
        <v>3.6</v>
      </c>
    </row>
    <row r="809" spans="1:17" x14ac:dyDescent="0.25">
      <c r="A809">
        <v>1876</v>
      </c>
      <c r="B809" t="s">
        <v>22</v>
      </c>
      <c r="C809">
        <v>0.54</v>
      </c>
      <c r="D809">
        <v>0.42499999999999999</v>
      </c>
      <c r="E809">
        <v>0.16</v>
      </c>
      <c r="F809">
        <v>0.94550000000000001</v>
      </c>
      <c r="G809">
        <v>0.36749999999999999</v>
      </c>
      <c r="H809">
        <v>0.20050000000000001</v>
      </c>
      <c r="I809">
        <v>0.29499999999999998</v>
      </c>
      <c r="J809">
        <v>9</v>
      </c>
      <c r="K809">
        <v>11</v>
      </c>
      <c r="L809" t="s">
        <v>37</v>
      </c>
      <c r="M809" t="s">
        <v>38</v>
      </c>
      <c r="N809" t="s">
        <v>29</v>
      </c>
      <c r="O809">
        <v>5</v>
      </c>
      <c r="P809" t="s">
        <v>34</v>
      </c>
      <c r="Q809">
        <v>12.8</v>
      </c>
    </row>
    <row r="810" spans="1:17" x14ac:dyDescent="0.25">
      <c r="A810">
        <v>2251</v>
      </c>
      <c r="B810" t="s">
        <v>31</v>
      </c>
      <c r="C810">
        <v>0.65500000000000003</v>
      </c>
      <c r="D810">
        <v>0.59</v>
      </c>
      <c r="E810">
        <v>0.2</v>
      </c>
      <c r="F810">
        <v>1.5455000000000001</v>
      </c>
      <c r="G810">
        <v>0.65400000000000003</v>
      </c>
      <c r="H810">
        <v>0.3765</v>
      </c>
      <c r="I810">
        <v>0.41499999999999998</v>
      </c>
      <c r="J810">
        <v>11</v>
      </c>
      <c r="K810">
        <v>7</v>
      </c>
      <c r="L810" t="s">
        <v>43</v>
      </c>
      <c r="M810" t="s">
        <v>44</v>
      </c>
      <c r="N810" t="s">
        <v>45</v>
      </c>
      <c r="O810">
        <v>1</v>
      </c>
      <c r="P810" t="s">
        <v>21</v>
      </c>
      <c r="Q810">
        <v>22.1</v>
      </c>
    </row>
    <row r="811" spans="1:17" x14ac:dyDescent="0.25">
      <c r="A811">
        <v>1904</v>
      </c>
      <c r="B811" t="s">
        <v>31</v>
      </c>
      <c r="C811">
        <v>0.57499999999999996</v>
      </c>
      <c r="D811">
        <v>0.44500000000000001</v>
      </c>
      <c r="E811">
        <v>0.14499999999999999</v>
      </c>
      <c r="F811">
        <v>0.876</v>
      </c>
      <c r="G811">
        <v>0.3795</v>
      </c>
      <c r="H811">
        <v>0.1615</v>
      </c>
      <c r="I811">
        <v>0.27</v>
      </c>
      <c r="J811">
        <v>10</v>
      </c>
      <c r="K811">
        <v>12</v>
      </c>
      <c r="L811" t="s">
        <v>63</v>
      </c>
      <c r="M811" t="s">
        <v>64</v>
      </c>
      <c r="N811" t="s">
        <v>29</v>
      </c>
      <c r="O811">
        <v>2</v>
      </c>
      <c r="P811" t="s">
        <v>70</v>
      </c>
      <c r="Q811">
        <v>18</v>
      </c>
    </row>
    <row r="812" spans="1:17" x14ac:dyDescent="0.25">
      <c r="A812">
        <v>1362</v>
      </c>
      <c r="B812" t="s">
        <v>22</v>
      </c>
      <c r="C812">
        <v>0.60499999999999998</v>
      </c>
      <c r="D812">
        <v>0.47499999999999998</v>
      </c>
      <c r="E812">
        <v>0.17499999999999999</v>
      </c>
      <c r="F812">
        <v>1.0760000000000001</v>
      </c>
      <c r="G812">
        <v>0.46300000000000002</v>
      </c>
      <c r="H812">
        <v>0.2195</v>
      </c>
      <c r="I812">
        <v>0.33500000000000002</v>
      </c>
      <c r="J812">
        <v>9</v>
      </c>
      <c r="K812">
        <v>4</v>
      </c>
      <c r="L812" t="s">
        <v>18</v>
      </c>
      <c r="M812" t="s">
        <v>19</v>
      </c>
      <c r="N812" t="s">
        <v>20</v>
      </c>
      <c r="O812">
        <v>5</v>
      </c>
      <c r="P812" t="s">
        <v>34</v>
      </c>
      <c r="Q812">
        <v>12.8</v>
      </c>
    </row>
    <row r="813" spans="1:17" x14ac:dyDescent="0.25">
      <c r="A813">
        <v>148</v>
      </c>
      <c r="B813" t="s">
        <v>17</v>
      </c>
      <c r="C813">
        <v>0.28000000000000003</v>
      </c>
      <c r="D813">
        <v>0.20499999999999999</v>
      </c>
      <c r="E813">
        <v>0.08</v>
      </c>
      <c r="F813">
        <v>0.127</v>
      </c>
      <c r="G813">
        <v>5.1999999999999998E-2</v>
      </c>
      <c r="H813">
        <v>3.9E-2</v>
      </c>
      <c r="I813">
        <v>4.2000000000000003E-2</v>
      </c>
      <c r="J813">
        <v>9</v>
      </c>
      <c r="K813">
        <v>7</v>
      </c>
      <c r="L813" t="s">
        <v>43</v>
      </c>
      <c r="M813" t="s">
        <v>44</v>
      </c>
      <c r="N813" t="s">
        <v>45</v>
      </c>
      <c r="O813">
        <v>5</v>
      </c>
      <c r="P813" t="s">
        <v>34</v>
      </c>
      <c r="Q813">
        <v>12.8</v>
      </c>
    </row>
    <row r="814" spans="1:17" x14ac:dyDescent="0.25">
      <c r="A814">
        <v>3871</v>
      </c>
      <c r="B814" t="s">
        <v>31</v>
      </c>
      <c r="C814">
        <v>0.54500000000000004</v>
      </c>
      <c r="D814">
        <v>0.44</v>
      </c>
      <c r="E814">
        <v>0.16500000000000001</v>
      </c>
      <c r="F814">
        <v>0.74399999999999999</v>
      </c>
      <c r="G814">
        <v>0.28749999999999998</v>
      </c>
      <c r="H814">
        <v>0.20399999999999999</v>
      </c>
      <c r="I814">
        <v>0.25</v>
      </c>
      <c r="J814">
        <v>15</v>
      </c>
      <c r="K814">
        <v>4</v>
      </c>
      <c r="L814" t="s">
        <v>18</v>
      </c>
      <c r="M814" t="s">
        <v>19</v>
      </c>
      <c r="N814" t="s">
        <v>20</v>
      </c>
      <c r="O814">
        <v>6</v>
      </c>
      <c r="P814" t="s">
        <v>36</v>
      </c>
      <c r="Q814">
        <v>14.1</v>
      </c>
    </row>
    <row r="815" spans="1:17" x14ac:dyDescent="0.25">
      <c r="A815">
        <v>820</v>
      </c>
      <c r="B815" t="s">
        <v>17</v>
      </c>
      <c r="C815">
        <v>0.36</v>
      </c>
      <c r="D815">
        <v>0.3</v>
      </c>
      <c r="E815">
        <v>8.5000000000000006E-2</v>
      </c>
      <c r="F815">
        <v>0.27</v>
      </c>
      <c r="G815">
        <v>0.11849999999999999</v>
      </c>
      <c r="H815">
        <v>6.4000000000000001E-2</v>
      </c>
      <c r="I815">
        <v>7.4499999999999997E-2</v>
      </c>
      <c r="J815">
        <v>7</v>
      </c>
      <c r="K815">
        <v>10</v>
      </c>
      <c r="L815" t="s">
        <v>23</v>
      </c>
      <c r="M815" t="s">
        <v>24</v>
      </c>
      <c r="N815" t="s">
        <v>25</v>
      </c>
      <c r="O815">
        <v>3</v>
      </c>
      <c r="P815" t="s">
        <v>39</v>
      </c>
      <c r="Q815">
        <v>3.6</v>
      </c>
    </row>
    <row r="816" spans="1:17" x14ac:dyDescent="0.25">
      <c r="A816">
        <v>2936</v>
      </c>
      <c r="B816" t="s">
        <v>31</v>
      </c>
      <c r="C816">
        <v>0.62</v>
      </c>
      <c r="D816">
        <v>0.47499999999999998</v>
      </c>
      <c r="E816">
        <v>0.19500000000000001</v>
      </c>
      <c r="F816">
        <v>1.3585</v>
      </c>
      <c r="G816">
        <v>0.59350000000000003</v>
      </c>
      <c r="H816">
        <v>0.33650000000000002</v>
      </c>
      <c r="I816">
        <v>0.3745</v>
      </c>
      <c r="J816">
        <v>10</v>
      </c>
      <c r="K816">
        <v>4</v>
      </c>
      <c r="L816" t="s">
        <v>18</v>
      </c>
      <c r="M816" t="s">
        <v>19</v>
      </c>
      <c r="N816" t="s">
        <v>20</v>
      </c>
      <c r="O816">
        <v>3</v>
      </c>
      <c r="P816" t="s">
        <v>39</v>
      </c>
      <c r="Q816">
        <v>3.6</v>
      </c>
    </row>
    <row r="817" spans="1:17" x14ac:dyDescent="0.25">
      <c r="A817">
        <v>3630</v>
      </c>
      <c r="B817" t="s">
        <v>17</v>
      </c>
      <c r="C817">
        <v>0.27</v>
      </c>
      <c r="D817">
        <v>0.20499999999999999</v>
      </c>
      <c r="E817">
        <v>0.05</v>
      </c>
      <c r="F817">
        <v>8.4000000000000005E-2</v>
      </c>
      <c r="G817">
        <v>0.03</v>
      </c>
      <c r="H817">
        <v>1.8499999999999999E-2</v>
      </c>
      <c r="I817">
        <v>2.9000000000000001E-2</v>
      </c>
      <c r="J817">
        <v>6</v>
      </c>
      <c r="K817">
        <v>3</v>
      </c>
      <c r="L817" t="s">
        <v>46</v>
      </c>
      <c r="M817" t="s">
        <v>47</v>
      </c>
      <c r="N817" t="s">
        <v>48</v>
      </c>
      <c r="O817">
        <v>9</v>
      </c>
      <c r="P817" t="s">
        <v>58</v>
      </c>
      <c r="Q817">
        <v>1.9</v>
      </c>
    </row>
    <row r="818" spans="1:17" x14ac:dyDescent="0.25">
      <c r="A818">
        <v>3435</v>
      </c>
      <c r="B818" t="s">
        <v>17</v>
      </c>
      <c r="C818">
        <v>0.37</v>
      </c>
      <c r="D818">
        <v>0.28000000000000003</v>
      </c>
      <c r="E818">
        <v>0.09</v>
      </c>
      <c r="F818">
        <v>0.25650000000000001</v>
      </c>
      <c r="G818">
        <v>0.1255</v>
      </c>
      <c r="H818">
        <v>6.4500000000000002E-2</v>
      </c>
      <c r="I818">
        <v>6.4500000000000002E-2</v>
      </c>
      <c r="J818">
        <v>6</v>
      </c>
      <c r="K818">
        <v>5</v>
      </c>
      <c r="L818" t="s">
        <v>49</v>
      </c>
      <c r="M818" t="s">
        <v>50</v>
      </c>
      <c r="N818" t="s">
        <v>51</v>
      </c>
      <c r="O818">
        <v>8</v>
      </c>
      <c r="P818" t="s">
        <v>30</v>
      </c>
      <c r="Q818">
        <v>12.3</v>
      </c>
    </row>
    <row r="819" spans="1:17" x14ac:dyDescent="0.25">
      <c r="A819">
        <v>38</v>
      </c>
      <c r="B819" t="s">
        <v>22</v>
      </c>
      <c r="C819">
        <v>0.45</v>
      </c>
      <c r="D819">
        <v>0.35499999999999998</v>
      </c>
      <c r="E819">
        <v>0.105</v>
      </c>
      <c r="F819">
        <v>0.52249999999999996</v>
      </c>
      <c r="G819">
        <v>0.23699999999999999</v>
      </c>
      <c r="H819">
        <v>0.11650000000000001</v>
      </c>
      <c r="I819">
        <v>0.14499999999999999</v>
      </c>
      <c r="J819">
        <v>8</v>
      </c>
      <c r="K819">
        <v>13</v>
      </c>
      <c r="L819" t="s">
        <v>27</v>
      </c>
      <c r="M819" t="s">
        <v>28</v>
      </c>
      <c r="N819" t="s">
        <v>29</v>
      </c>
      <c r="O819">
        <v>5</v>
      </c>
      <c r="P819" t="s">
        <v>34</v>
      </c>
      <c r="Q819">
        <v>12.8</v>
      </c>
    </row>
    <row r="820" spans="1:17" x14ac:dyDescent="0.25">
      <c r="A820">
        <v>925</v>
      </c>
      <c r="B820" t="s">
        <v>17</v>
      </c>
      <c r="C820">
        <v>0.42499999999999999</v>
      </c>
      <c r="D820">
        <v>0.315</v>
      </c>
      <c r="E820">
        <v>0.1</v>
      </c>
      <c r="F820">
        <v>0.377</v>
      </c>
      <c r="G820">
        <v>0.16450000000000001</v>
      </c>
      <c r="H820">
        <v>7.1999999999999995E-2</v>
      </c>
      <c r="I820">
        <v>0.105</v>
      </c>
      <c r="J820">
        <v>6</v>
      </c>
      <c r="K820">
        <v>8</v>
      </c>
      <c r="L820" t="s">
        <v>55</v>
      </c>
      <c r="M820" t="s">
        <v>56</v>
      </c>
      <c r="N820" t="s">
        <v>57</v>
      </c>
      <c r="O820">
        <v>10</v>
      </c>
      <c r="P820" t="s">
        <v>35</v>
      </c>
      <c r="Q820">
        <v>24.1</v>
      </c>
    </row>
    <row r="821" spans="1:17" x14ac:dyDescent="0.25">
      <c r="A821">
        <v>2721</v>
      </c>
      <c r="B821" t="s">
        <v>17</v>
      </c>
      <c r="C821">
        <v>0.37</v>
      </c>
      <c r="D821">
        <v>0.27500000000000002</v>
      </c>
      <c r="E821">
        <v>0.09</v>
      </c>
      <c r="F821">
        <v>0.20649999999999999</v>
      </c>
      <c r="G821">
        <v>9.6000000000000002E-2</v>
      </c>
      <c r="H821">
        <v>3.95E-2</v>
      </c>
      <c r="I821">
        <v>5.8000000000000003E-2</v>
      </c>
      <c r="J821">
        <v>7</v>
      </c>
      <c r="K821">
        <v>4</v>
      </c>
      <c r="L821" t="s">
        <v>18</v>
      </c>
      <c r="M821" t="s">
        <v>19</v>
      </c>
      <c r="N821" t="s">
        <v>20</v>
      </c>
      <c r="O821">
        <v>8</v>
      </c>
      <c r="P821" t="s">
        <v>30</v>
      </c>
      <c r="Q821">
        <v>12.3</v>
      </c>
    </row>
    <row r="822" spans="1:17" x14ac:dyDescent="0.25">
      <c r="A822">
        <v>3927</v>
      </c>
      <c r="B822" t="s">
        <v>17</v>
      </c>
      <c r="C822">
        <v>0.57999999999999996</v>
      </c>
      <c r="D822">
        <v>0.42</v>
      </c>
      <c r="E822">
        <v>0.16</v>
      </c>
      <c r="F822">
        <v>0.72799999999999998</v>
      </c>
      <c r="G822">
        <v>0.27250000000000002</v>
      </c>
      <c r="H822">
        <v>0.19</v>
      </c>
      <c r="I822">
        <v>0.19</v>
      </c>
      <c r="J822">
        <v>14</v>
      </c>
      <c r="K822">
        <v>1</v>
      </c>
      <c r="L822" t="s">
        <v>65</v>
      </c>
      <c r="M822" t="s">
        <v>66</v>
      </c>
      <c r="N822" t="s">
        <v>29</v>
      </c>
      <c r="O822">
        <v>3</v>
      </c>
      <c r="P822" t="s">
        <v>39</v>
      </c>
      <c r="Q822">
        <v>3.6</v>
      </c>
    </row>
    <row r="823" spans="1:17" x14ac:dyDescent="0.25">
      <c r="A823">
        <v>3757</v>
      </c>
      <c r="B823" t="s">
        <v>17</v>
      </c>
      <c r="C823">
        <v>0.51500000000000001</v>
      </c>
      <c r="D823">
        <v>0.39</v>
      </c>
      <c r="E823">
        <v>0.12</v>
      </c>
      <c r="F823">
        <v>0.56499999999999995</v>
      </c>
      <c r="G823">
        <v>0.23499999999999999</v>
      </c>
      <c r="H823">
        <v>0.13500000000000001</v>
      </c>
      <c r="I823">
        <v>0.17899999999999999</v>
      </c>
      <c r="J823">
        <v>9</v>
      </c>
      <c r="K823">
        <v>3</v>
      </c>
      <c r="L823" t="s">
        <v>46</v>
      </c>
      <c r="M823" t="s">
        <v>47</v>
      </c>
      <c r="N823" t="s">
        <v>48</v>
      </c>
      <c r="O823">
        <v>3</v>
      </c>
      <c r="P823" t="s">
        <v>39</v>
      </c>
      <c r="Q823">
        <v>3.6</v>
      </c>
    </row>
    <row r="824" spans="1:17" x14ac:dyDescent="0.25">
      <c r="A824">
        <v>1763</v>
      </c>
      <c r="B824" t="s">
        <v>31</v>
      </c>
      <c r="C824">
        <v>0.77</v>
      </c>
      <c r="D824">
        <v>0.62</v>
      </c>
      <c r="E824">
        <v>0.19500000000000001</v>
      </c>
      <c r="F824">
        <v>2.5154999999999998</v>
      </c>
      <c r="G824">
        <v>1.1154999999999999</v>
      </c>
      <c r="H824">
        <v>0.64149999999999996</v>
      </c>
      <c r="I824">
        <v>0.64200000000000002</v>
      </c>
      <c r="J824">
        <v>12</v>
      </c>
      <c r="K824">
        <v>11</v>
      </c>
      <c r="L824" t="s">
        <v>37</v>
      </c>
      <c r="M824" t="s">
        <v>38</v>
      </c>
      <c r="N824" t="s">
        <v>29</v>
      </c>
      <c r="O824">
        <v>9</v>
      </c>
      <c r="P824" t="s">
        <v>58</v>
      </c>
      <c r="Q824">
        <v>1.9</v>
      </c>
    </row>
    <row r="825" spans="1:17" x14ac:dyDescent="0.25">
      <c r="A825">
        <v>1277</v>
      </c>
      <c r="B825" t="s">
        <v>17</v>
      </c>
      <c r="C825">
        <v>0.48</v>
      </c>
      <c r="D825">
        <v>0.35499999999999998</v>
      </c>
      <c r="E825">
        <v>0.115</v>
      </c>
      <c r="F825">
        <v>0.47249999999999998</v>
      </c>
      <c r="G825">
        <v>0.20649999999999999</v>
      </c>
      <c r="H825">
        <v>0.112</v>
      </c>
      <c r="I825">
        <v>0.13200000000000001</v>
      </c>
      <c r="J825">
        <v>8</v>
      </c>
      <c r="K825">
        <v>5</v>
      </c>
      <c r="L825" t="s">
        <v>49</v>
      </c>
      <c r="M825" t="s">
        <v>50</v>
      </c>
      <c r="N825" t="s">
        <v>51</v>
      </c>
      <c r="O825">
        <v>10</v>
      </c>
      <c r="P825" t="s">
        <v>35</v>
      </c>
      <c r="Q825">
        <v>24.1</v>
      </c>
    </row>
    <row r="826" spans="1:17" x14ac:dyDescent="0.25">
      <c r="A826">
        <v>3078</v>
      </c>
      <c r="B826" t="s">
        <v>31</v>
      </c>
      <c r="C826">
        <v>0.68500000000000005</v>
      </c>
      <c r="D826">
        <v>0.51</v>
      </c>
      <c r="E826">
        <v>0.16500000000000001</v>
      </c>
      <c r="F826">
        <v>1.5449999999999999</v>
      </c>
      <c r="G826">
        <v>0.68600000000000005</v>
      </c>
      <c r="H826">
        <v>0.3775</v>
      </c>
      <c r="I826">
        <v>0.40550000000000003</v>
      </c>
      <c r="J826">
        <v>10</v>
      </c>
      <c r="K826">
        <v>9</v>
      </c>
      <c r="L826" t="s">
        <v>67</v>
      </c>
      <c r="M826" t="s">
        <v>68</v>
      </c>
      <c r="N826" t="s">
        <v>69</v>
      </c>
      <c r="O826">
        <v>9</v>
      </c>
      <c r="P826" t="s">
        <v>58</v>
      </c>
      <c r="Q826">
        <v>1.9</v>
      </c>
    </row>
    <row r="827" spans="1:17" x14ac:dyDescent="0.25">
      <c r="A827">
        <v>1138</v>
      </c>
      <c r="B827" t="s">
        <v>22</v>
      </c>
      <c r="C827">
        <v>0.57499999999999996</v>
      </c>
      <c r="D827">
        <v>0.45</v>
      </c>
      <c r="E827">
        <v>0.16</v>
      </c>
      <c r="F827">
        <v>1.0680000000000001</v>
      </c>
      <c r="G827">
        <v>0.55600000000000005</v>
      </c>
      <c r="H827">
        <v>0.214</v>
      </c>
      <c r="I827">
        <v>0.25750000000000001</v>
      </c>
      <c r="J827">
        <v>10</v>
      </c>
      <c r="K827">
        <v>7</v>
      </c>
      <c r="L827" t="s">
        <v>43</v>
      </c>
      <c r="M827" t="s">
        <v>44</v>
      </c>
      <c r="N827" t="s">
        <v>45</v>
      </c>
      <c r="O827">
        <v>2</v>
      </c>
      <c r="P827" t="s">
        <v>70</v>
      </c>
      <c r="Q827">
        <v>18</v>
      </c>
    </row>
    <row r="828" spans="1:17" x14ac:dyDescent="0.25">
      <c r="A828">
        <v>682</v>
      </c>
      <c r="B828" t="s">
        <v>31</v>
      </c>
      <c r="C828">
        <v>0.48499999999999999</v>
      </c>
      <c r="D828">
        <v>0.37</v>
      </c>
      <c r="E828">
        <v>0.14000000000000001</v>
      </c>
      <c r="F828">
        <v>0.57250000000000001</v>
      </c>
      <c r="G828">
        <v>0.20399999999999999</v>
      </c>
      <c r="H828">
        <v>0.14149999999999999</v>
      </c>
      <c r="I828">
        <v>0.17499999999999999</v>
      </c>
      <c r="J828">
        <v>10</v>
      </c>
      <c r="K828">
        <v>12</v>
      </c>
      <c r="L828" t="s">
        <v>63</v>
      </c>
      <c r="M828" t="s">
        <v>64</v>
      </c>
      <c r="N828" t="s">
        <v>29</v>
      </c>
      <c r="O828">
        <v>2</v>
      </c>
      <c r="P828" t="s">
        <v>70</v>
      </c>
      <c r="Q828">
        <v>18</v>
      </c>
    </row>
    <row r="829" spans="1:17" x14ac:dyDescent="0.25">
      <c r="A829">
        <v>3225</v>
      </c>
      <c r="B829" t="s">
        <v>31</v>
      </c>
      <c r="C829">
        <v>0.64</v>
      </c>
      <c r="D829">
        <v>0.52500000000000002</v>
      </c>
      <c r="E829">
        <v>0.2</v>
      </c>
      <c r="F829">
        <v>1.3765000000000001</v>
      </c>
      <c r="G829">
        <v>0.44</v>
      </c>
      <c r="H829">
        <v>0.3075</v>
      </c>
      <c r="I829">
        <v>0.47</v>
      </c>
      <c r="J829">
        <v>16</v>
      </c>
      <c r="K829">
        <v>9</v>
      </c>
      <c r="L829" t="s">
        <v>67</v>
      </c>
      <c r="M829" t="s">
        <v>68</v>
      </c>
      <c r="N829" t="s">
        <v>69</v>
      </c>
      <c r="O829">
        <v>8</v>
      </c>
      <c r="P829" t="s">
        <v>30</v>
      </c>
      <c r="Q829">
        <v>12.3</v>
      </c>
    </row>
    <row r="830" spans="1:17" x14ac:dyDescent="0.25">
      <c r="A830">
        <v>2055</v>
      </c>
      <c r="B830" t="s">
        <v>31</v>
      </c>
      <c r="C830">
        <v>0.46500000000000002</v>
      </c>
      <c r="D830">
        <v>0.36</v>
      </c>
      <c r="E830">
        <v>0.11</v>
      </c>
      <c r="F830">
        <v>0.4955</v>
      </c>
      <c r="G830">
        <v>0.26650000000000001</v>
      </c>
      <c r="H830">
        <v>8.5000000000000006E-2</v>
      </c>
      <c r="I830">
        <v>0.121</v>
      </c>
      <c r="J830">
        <v>7</v>
      </c>
      <c r="K830">
        <v>7</v>
      </c>
      <c r="L830" t="s">
        <v>43</v>
      </c>
      <c r="M830" t="s">
        <v>44</v>
      </c>
      <c r="N830" t="s">
        <v>45</v>
      </c>
      <c r="O830">
        <v>10</v>
      </c>
      <c r="P830" t="s">
        <v>35</v>
      </c>
      <c r="Q830">
        <v>24.1</v>
      </c>
    </row>
    <row r="831" spans="1:17" x14ac:dyDescent="0.25">
      <c r="A831">
        <v>3901</v>
      </c>
      <c r="B831" t="s">
        <v>31</v>
      </c>
      <c r="C831">
        <v>0.44500000000000001</v>
      </c>
      <c r="D831">
        <v>0.34499999999999997</v>
      </c>
      <c r="E831">
        <v>0.14000000000000001</v>
      </c>
      <c r="F831">
        <v>0.47599999999999998</v>
      </c>
      <c r="G831">
        <v>0.20549999999999999</v>
      </c>
      <c r="H831">
        <v>0.10150000000000001</v>
      </c>
      <c r="I831">
        <v>0.1085</v>
      </c>
      <c r="J831">
        <v>15</v>
      </c>
      <c r="K831">
        <v>11</v>
      </c>
      <c r="L831" t="s">
        <v>37</v>
      </c>
      <c r="M831" t="s">
        <v>38</v>
      </c>
      <c r="N831" t="s">
        <v>29</v>
      </c>
      <c r="O831">
        <v>4</v>
      </c>
      <c r="P831" t="s">
        <v>59</v>
      </c>
      <c r="Q831">
        <v>6.1</v>
      </c>
    </row>
    <row r="832" spans="1:17" x14ac:dyDescent="0.25">
      <c r="A832">
        <v>80</v>
      </c>
      <c r="B832" t="s">
        <v>22</v>
      </c>
      <c r="C832">
        <v>0.61499999999999999</v>
      </c>
      <c r="D832">
        <v>0.47499999999999998</v>
      </c>
      <c r="E832">
        <v>0.17</v>
      </c>
      <c r="F832">
        <v>1.1025</v>
      </c>
      <c r="G832">
        <v>0.46949999999999997</v>
      </c>
      <c r="H832">
        <v>0.23549999999999999</v>
      </c>
      <c r="I832">
        <v>0.34499999999999997</v>
      </c>
      <c r="J832">
        <v>14</v>
      </c>
      <c r="K832">
        <v>15</v>
      </c>
      <c r="L832" t="s">
        <v>32</v>
      </c>
      <c r="M832" t="s">
        <v>33</v>
      </c>
      <c r="N832" t="s">
        <v>29</v>
      </c>
      <c r="O832">
        <v>8</v>
      </c>
      <c r="P832" t="s">
        <v>30</v>
      </c>
      <c r="Q832">
        <v>12.3</v>
      </c>
    </row>
    <row r="833" spans="1:17" x14ac:dyDescent="0.25">
      <c r="A833">
        <v>2295</v>
      </c>
      <c r="B833" t="s">
        <v>31</v>
      </c>
      <c r="C833">
        <v>0.52500000000000002</v>
      </c>
      <c r="D833">
        <v>0.42499999999999999</v>
      </c>
      <c r="E833">
        <v>0.12</v>
      </c>
      <c r="F833">
        <v>0.70199999999999996</v>
      </c>
      <c r="G833">
        <v>0.33350000000000002</v>
      </c>
      <c r="H833">
        <v>0.14649999999999999</v>
      </c>
      <c r="I833">
        <v>0.22</v>
      </c>
      <c r="J833">
        <v>12</v>
      </c>
      <c r="K833">
        <v>7</v>
      </c>
      <c r="L833" t="s">
        <v>43</v>
      </c>
      <c r="M833" t="s">
        <v>44</v>
      </c>
      <c r="N833" t="s">
        <v>45</v>
      </c>
      <c r="O833">
        <v>5</v>
      </c>
      <c r="P833" t="s">
        <v>34</v>
      </c>
      <c r="Q833">
        <v>12.8</v>
      </c>
    </row>
    <row r="834" spans="1:17" x14ac:dyDescent="0.25">
      <c r="A834">
        <v>3862</v>
      </c>
      <c r="B834" t="s">
        <v>22</v>
      </c>
      <c r="C834">
        <v>0.63</v>
      </c>
      <c r="D834">
        <v>0.47499999999999998</v>
      </c>
      <c r="E834">
        <v>0.17499999999999999</v>
      </c>
      <c r="F834">
        <v>1.423</v>
      </c>
      <c r="G834">
        <v>0.41549999999999998</v>
      </c>
      <c r="H834">
        <v>0.33850000000000002</v>
      </c>
      <c r="I834">
        <v>0.49</v>
      </c>
      <c r="J834">
        <v>14</v>
      </c>
      <c r="K834">
        <v>4</v>
      </c>
      <c r="L834" t="s">
        <v>18</v>
      </c>
      <c r="M834" t="s">
        <v>19</v>
      </c>
      <c r="N834" t="s">
        <v>20</v>
      </c>
      <c r="O834">
        <v>10</v>
      </c>
      <c r="P834" t="s">
        <v>35</v>
      </c>
      <c r="Q834">
        <v>24.1</v>
      </c>
    </row>
    <row r="835" spans="1:17" x14ac:dyDescent="0.25">
      <c r="A835">
        <v>3737</v>
      </c>
      <c r="B835" t="s">
        <v>31</v>
      </c>
      <c r="C835">
        <v>0.625</v>
      </c>
      <c r="D835">
        <v>0.48</v>
      </c>
      <c r="E835">
        <v>0.18</v>
      </c>
      <c r="F835">
        <v>1.2230000000000001</v>
      </c>
      <c r="G835">
        <v>0.56499999999999995</v>
      </c>
      <c r="H835">
        <v>0.29749999999999999</v>
      </c>
      <c r="I835">
        <v>0.33750000000000002</v>
      </c>
      <c r="J835">
        <v>10</v>
      </c>
      <c r="K835">
        <v>11</v>
      </c>
      <c r="L835" t="s">
        <v>37</v>
      </c>
      <c r="M835" t="s">
        <v>38</v>
      </c>
      <c r="N835" t="s">
        <v>29</v>
      </c>
      <c r="O835">
        <v>6</v>
      </c>
      <c r="P835" t="s">
        <v>36</v>
      </c>
      <c r="Q835">
        <v>14.1</v>
      </c>
    </row>
    <row r="836" spans="1:17" x14ac:dyDescent="0.25">
      <c r="A836">
        <v>2459</v>
      </c>
      <c r="B836" t="s">
        <v>17</v>
      </c>
      <c r="C836">
        <v>0.2</v>
      </c>
      <c r="D836">
        <v>0.14499999999999999</v>
      </c>
      <c r="E836">
        <v>0.05</v>
      </c>
      <c r="F836">
        <v>3.5999999999999997E-2</v>
      </c>
      <c r="G836">
        <v>1.2500000000000001E-2</v>
      </c>
      <c r="H836">
        <v>8.0000000000000002E-3</v>
      </c>
      <c r="I836">
        <v>1.0999999999999999E-2</v>
      </c>
      <c r="J836">
        <v>4</v>
      </c>
      <c r="K836">
        <v>6</v>
      </c>
      <c r="L836" t="s">
        <v>40</v>
      </c>
      <c r="M836" t="s">
        <v>41</v>
      </c>
      <c r="N836" t="s">
        <v>42</v>
      </c>
      <c r="O836">
        <v>1</v>
      </c>
      <c r="P836" t="s">
        <v>21</v>
      </c>
      <c r="Q836">
        <v>22.1</v>
      </c>
    </row>
    <row r="837" spans="1:17" x14ac:dyDescent="0.25">
      <c r="A837">
        <v>1597</v>
      </c>
      <c r="B837" t="s">
        <v>17</v>
      </c>
      <c r="C837">
        <v>0.53</v>
      </c>
      <c r="D837">
        <v>0.42</v>
      </c>
      <c r="E837">
        <v>0.12</v>
      </c>
      <c r="F837">
        <v>0.59650000000000003</v>
      </c>
      <c r="G837">
        <v>0.2555</v>
      </c>
      <c r="H837">
        <v>0.14099999999999999</v>
      </c>
      <c r="I837">
        <v>0.17699999999999999</v>
      </c>
      <c r="J837">
        <v>7</v>
      </c>
      <c r="K837">
        <v>1</v>
      </c>
      <c r="L837" t="s">
        <v>65</v>
      </c>
      <c r="M837" t="s">
        <v>66</v>
      </c>
      <c r="N837" t="s">
        <v>29</v>
      </c>
      <c r="O837">
        <v>1</v>
      </c>
      <c r="P837" t="s">
        <v>21</v>
      </c>
      <c r="Q837">
        <v>22.1</v>
      </c>
    </row>
    <row r="838" spans="1:17" x14ac:dyDescent="0.25">
      <c r="A838">
        <v>1769</v>
      </c>
      <c r="B838" t="s">
        <v>17</v>
      </c>
      <c r="C838">
        <v>0.435</v>
      </c>
      <c r="D838">
        <v>0.3</v>
      </c>
      <c r="E838">
        <v>0.12</v>
      </c>
      <c r="F838">
        <v>0.59650000000000003</v>
      </c>
      <c r="G838">
        <v>0.25900000000000001</v>
      </c>
      <c r="H838">
        <v>0.13900000000000001</v>
      </c>
      <c r="I838">
        <v>0.16450000000000001</v>
      </c>
      <c r="J838">
        <v>8</v>
      </c>
      <c r="K838">
        <v>7</v>
      </c>
      <c r="L838" t="s">
        <v>43</v>
      </c>
      <c r="M838" t="s">
        <v>44</v>
      </c>
      <c r="N838" t="s">
        <v>45</v>
      </c>
      <c r="O838">
        <v>5</v>
      </c>
      <c r="P838" t="s">
        <v>34</v>
      </c>
      <c r="Q838">
        <v>12.8</v>
      </c>
    </row>
    <row r="839" spans="1:17" x14ac:dyDescent="0.25">
      <c r="A839">
        <v>4077</v>
      </c>
      <c r="B839" t="s">
        <v>17</v>
      </c>
      <c r="C839">
        <v>0.54500000000000004</v>
      </c>
      <c r="D839">
        <v>0.43</v>
      </c>
      <c r="E839">
        <v>0.14000000000000001</v>
      </c>
      <c r="F839">
        <v>0.77200000000000002</v>
      </c>
      <c r="G839">
        <v>0.28899999999999998</v>
      </c>
      <c r="H839">
        <v>0.19</v>
      </c>
      <c r="I839">
        <v>0.26150000000000001</v>
      </c>
      <c r="J839">
        <v>8</v>
      </c>
      <c r="K839">
        <v>8</v>
      </c>
      <c r="L839" t="s">
        <v>55</v>
      </c>
      <c r="M839" t="s">
        <v>56</v>
      </c>
      <c r="N839" t="s">
        <v>57</v>
      </c>
      <c r="O839">
        <v>6</v>
      </c>
      <c r="P839" t="s">
        <v>36</v>
      </c>
      <c r="Q839">
        <v>14.1</v>
      </c>
    </row>
    <row r="840" spans="1:17" x14ac:dyDescent="0.25">
      <c r="A840">
        <v>607</v>
      </c>
      <c r="B840" t="s">
        <v>31</v>
      </c>
      <c r="C840">
        <v>0.34499999999999997</v>
      </c>
      <c r="D840">
        <v>0.27</v>
      </c>
      <c r="E840">
        <v>0.09</v>
      </c>
      <c r="F840">
        <v>0.19500000000000001</v>
      </c>
      <c r="G840">
        <v>7.8E-2</v>
      </c>
      <c r="H840">
        <v>4.5499999999999999E-2</v>
      </c>
      <c r="I840">
        <v>5.8999999999999997E-2</v>
      </c>
      <c r="J840">
        <v>9</v>
      </c>
      <c r="K840">
        <v>7</v>
      </c>
      <c r="L840" t="s">
        <v>43</v>
      </c>
      <c r="M840" t="s">
        <v>44</v>
      </c>
      <c r="N840" t="s">
        <v>45</v>
      </c>
      <c r="O840">
        <v>9</v>
      </c>
      <c r="P840" t="s">
        <v>58</v>
      </c>
      <c r="Q840">
        <v>1.9</v>
      </c>
    </row>
    <row r="841" spans="1:17" x14ac:dyDescent="0.25">
      <c r="A841">
        <v>2339</v>
      </c>
      <c r="B841" t="s">
        <v>31</v>
      </c>
      <c r="C841">
        <v>0.65500000000000003</v>
      </c>
      <c r="D841">
        <v>0.48499999999999999</v>
      </c>
      <c r="E841">
        <v>0.19500000000000001</v>
      </c>
      <c r="F841">
        <v>1.62</v>
      </c>
      <c r="G841">
        <v>0.62749999999999995</v>
      </c>
      <c r="H841">
        <v>0.35799999999999998</v>
      </c>
      <c r="I841">
        <v>0.48499999999999999</v>
      </c>
      <c r="J841">
        <v>17</v>
      </c>
      <c r="K841">
        <v>11</v>
      </c>
      <c r="L841" t="s">
        <v>37</v>
      </c>
      <c r="M841" t="s">
        <v>38</v>
      </c>
      <c r="N841" t="s">
        <v>29</v>
      </c>
      <c r="O841">
        <v>7</v>
      </c>
      <c r="P841" t="s">
        <v>26</v>
      </c>
      <c r="Q841">
        <v>2.5</v>
      </c>
    </row>
    <row r="842" spans="1:17" x14ac:dyDescent="0.25">
      <c r="A842">
        <v>3186</v>
      </c>
      <c r="B842" t="s">
        <v>22</v>
      </c>
      <c r="C842">
        <v>0.59</v>
      </c>
      <c r="D842">
        <v>0.41499999999999998</v>
      </c>
      <c r="E842">
        <v>0.15</v>
      </c>
      <c r="F842">
        <v>0.88049999999999995</v>
      </c>
      <c r="G842">
        <v>0.36449999999999999</v>
      </c>
      <c r="H842">
        <v>0.23400000000000001</v>
      </c>
      <c r="I842">
        <v>0.23499999999999999</v>
      </c>
      <c r="J842">
        <v>11</v>
      </c>
      <c r="K842">
        <v>5</v>
      </c>
      <c r="L842" t="s">
        <v>49</v>
      </c>
      <c r="M842" t="s">
        <v>50</v>
      </c>
      <c r="N842" t="s">
        <v>51</v>
      </c>
      <c r="O842">
        <v>5</v>
      </c>
      <c r="P842" t="s">
        <v>34</v>
      </c>
      <c r="Q842">
        <v>12.8</v>
      </c>
    </row>
    <row r="843" spans="1:17" x14ac:dyDescent="0.25">
      <c r="A843">
        <v>630</v>
      </c>
      <c r="B843" t="s">
        <v>31</v>
      </c>
      <c r="C843">
        <v>0.34</v>
      </c>
      <c r="D843">
        <v>0.26500000000000001</v>
      </c>
      <c r="E843">
        <v>8.5000000000000006E-2</v>
      </c>
      <c r="F843">
        <v>0.1835</v>
      </c>
      <c r="G843">
        <v>7.6999999999999999E-2</v>
      </c>
      <c r="H843">
        <v>4.5999999999999999E-2</v>
      </c>
      <c r="I843">
        <v>6.5000000000000002E-2</v>
      </c>
      <c r="J843">
        <v>10</v>
      </c>
      <c r="K843">
        <v>4</v>
      </c>
      <c r="L843" t="s">
        <v>18</v>
      </c>
      <c r="M843" t="s">
        <v>19</v>
      </c>
      <c r="N843" t="s">
        <v>20</v>
      </c>
      <c r="O843">
        <v>7</v>
      </c>
      <c r="P843" t="s">
        <v>26</v>
      </c>
      <c r="Q843">
        <v>2.5</v>
      </c>
    </row>
    <row r="844" spans="1:17" x14ac:dyDescent="0.25">
      <c r="A844">
        <v>1593</v>
      </c>
      <c r="B844" t="s">
        <v>17</v>
      </c>
      <c r="C844">
        <v>0.52500000000000002</v>
      </c>
      <c r="D844">
        <v>0.39</v>
      </c>
      <c r="E844">
        <v>0.12</v>
      </c>
      <c r="F844">
        <v>0.66400000000000003</v>
      </c>
      <c r="G844">
        <v>0.3115</v>
      </c>
      <c r="H844">
        <v>0.14699999999999999</v>
      </c>
      <c r="I844">
        <v>0.17799999999999999</v>
      </c>
      <c r="J844">
        <v>9</v>
      </c>
      <c r="K844">
        <v>14</v>
      </c>
      <c r="L844" t="s">
        <v>60</v>
      </c>
      <c r="M844" t="s">
        <v>61</v>
      </c>
      <c r="N844" t="s">
        <v>62</v>
      </c>
      <c r="O844">
        <v>1</v>
      </c>
      <c r="P844" t="s">
        <v>21</v>
      </c>
      <c r="Q844">
        <v>22.1</v>
      </c>
    </row>
    <row r="845" spans="1:17" x14ac:dyDescent="0.25">
      <c r="A845">
        <v>2735</v>
      </c>
      <c r="B845" t="s">
        <v>17</v>
      </c>
      <c r="C845">
        <v>0.42</v>
      </c>
      <c r="D845">
        <v>0.32500000000000001</v>
      </c>
      <c r="E845">
        <v>0.115</v>
      </c>
      <c r="F845">
        <v>0.314</v>
      </c>
      <c r="G845">
        <v>0.1295</v>
      </c>
      <c r="H845">
        <v>6.3500000000000001E-2</v>
      </c>
      <c r="I845">
        <v>0.1</v>
      </c>
      <c r="J845">
        <v>8</v>
      </c>
      <c r="K845">
        <v>10</v>
      </c>
      <c r="L845" t="s">
        <v>23</v>
      </c>
      <c r="M845" t="s">
        <v>24</v>
      </c>
      <c r="N845" t="s">
        <v>25</v>
      </c>
      <c r="O845">
        <v>9</v>
      </c>
      <c r="P845" t="s">
        <v>58</v>
      </c>
      <c r="Q845">
        <v>1.9</v>
      </c>
    </row>
    <row r="846" spans="1:17" x14ac:dyDescent="0.25">
      <c r="A846">
        <v>3462</v>
      </c>
      <c r="B846" t="s">
        <v>22</v>
      </c>
      <c r="C846">
        <v>0.625</v>
      </c>
      <c r="D846">
        <v>0.495</v>
      </c>
      <c r="E846">
        <v>0.16</v>
      </c>
      <c r="F846">
        <v>1.1114999999999999</v>
      </c>
      <c r="G846">
        <v>0.44950000000000001</v>
      </c>
      <c r="H846">
        <v>0.28249999999999997</v>
      </c>
      <c r="I846">
        <v>0.34499999999999997</v>
      </c>
      <c r="J846">
        <v>11</v>
      </c>
      <c r="K846">
        <v>10</v>
      </c>
      <c r="L846" t="s">
        <v>23</v>
      </c>
      <c r="M846" t="s">
        <v>24</v>
      </c>
      <c r="N846" t="s">
        <v>25</v>
      </c>
      <c r="O846">
        <v>1</v>
      </c>
      <c r="P846" t="s">
        <v>21</v>
      </c>
      <c r="Q846">
        <v>22.1</v>
      </c>
    </row>
    <row r="847" spans="1:17" x14ac:dyDescent="0.25">
      <c r="A847">
        <v>381</v>
      </c>
      <c r="B847" t="s">
        <v>31</v>
      </c>
      <c r="C847">
        <v>0.60499999999999998</v>
      </c>
      <c r="D847">
        <v>0.47</v>
      </c>
      <c r="E847">
        <v>0.18</v>
      </c>
      <c r="F847">
        <v>1.1405000000000001</v>
      </c>
      <c r="G847">
        <v>0.3755</v>
      </c>
      <c r="H847">
        <v>0.28050000000000003</v>
      </c>
      <c r="I847">
        <v>0.38500000000000001</v>
      </c>
      <c r="J847">
        <v>15</v>
      </c>
      <c r="K847">
        <v>6</v>
      </c>
      <c r="L847" t="s">
        <v>40</v>
      </c>
      <c r="M847" t="s">
        <v>41</v>
      </c>
      <c r="N847" t="s">
        <v>42</v>
      </c>
      <c r="O847">
        <v>9</v>
      </c>
      <c r="P847" t="s">
        <v>58</v>
      </c>
      <c r="Q847">
        <v>1.9</v>
      </c>
    </row>
    <row r="848" spans="1:17" x14ac:dyDescent="0.25">
      <c r="A848">
        <v>1819</v>
      </c>
      <c r="B848" t="s">
        <v>22</v>
      </c>
      <c r="C848">
        <v>0.69499999999999995</v>
      </c>
      <c r="D848">
        <v>0.55000000000000004</v>
      </c>
      <c r="E848">
        <v>0.185</v>
      </c>
      <c r="F848">
        <v>1.679</v>
      </c>
      <c r="G848">
        <v>0.80500000000000005</v>
      </c>
      <c r="H848">
        <v>0.40150000000000002</v>
      </c>
      <c r="I848">
        <v>0.39650000000000002</v>
      </c>
      <c r="J848">
        <v>10</v>
      </c>
      <c r="K848">
        <v>9</v>
      </c>
      <c r="L848" t="s">
        <v>67</v>
      </c>
      <c r="M848" t="s">
        <v>68</v>
      </c>
      <c r="N848" t="s">
        <v>69</v>
      </c>
      <c r="O848">
        <v>1</v>
      </c>
      <c r="P848" t="s">
        <v>21</v>
      </c>
      <c r="Q848">
        <v>22.1</v>
      </c>
    </row>
    <row r="849" spans="1:17" x14ac:dyDescent="0.25">
      <c r="A849">
        <v>2841</v>
      </c>
      <c r="B849" t="s">
        <v>31</v>
      </c>
      <c r="C849">
        <v>0.59</v>
      </c>
      <c r="D849">
        <v>0.48499999999999999</v>
      </c>
      <c r="E849">
        <v>0.155</v>
      </c>
      <c r="F849">
        <v>1.0785</v>
      </c>
      <c r="G849">
        <v>0.45350000000000001</v>
      </c>
      <c r="H849">
        <v>0.24349999999999999</v>
      </c>
      <c r="I849">
        <v>0.31</v>
      </c>
      <c r="J849">
        <v>9</v>
      </c>
      <c r="K849">
        <v>8</v>
      </c>
      <c r="L849" t="s">
        <v>55</v>
      </c>
      <c r="M849" t="s">
        <v>56</v>
      </c>
      <c r="N849" t="s">
        <v>57</v>
      </c>
      <c r="O849">
        <v>5</v>
      </c>
      <c r="P849" t="s">
        <v>34</v>
      </c>
      <c r="Q849">
        <v>12.8</v>
      </c>
    </row>
    <row r="850" spans="1:17" x14ac:dyDescent="0.25">
      <c r="A850">
        <v>3391</v>
      </c>
      <c r="B850" t="s">
        <v>31</v>
      </c>
      <c r="C850">
        <v>0.56000000000000005</v>
      </c>
      <c r="D850">
        <v>0.44</v>
      </c>
      <c r="E850">
        <v>0.16</v>
      </c>
      <c r="F850">
        <v>1.1114999999999999</v>
      </c>
      <c r="G850">
        <v>0.50349999999999995</v>
      </c>
      <c r="H850">
        <v>0.27850000000000003</v>
      </c>
      <c r="I850">
        <v>0.26</v>
      </c>
      <c r="J850">
        <v>10</v>
      </c>
      <c r="K850">
        <v>14</v>
      </c>
      <c r="L850" t="s">
        <v>60</v>
      </c>
      <c r="M850" t="s">
        <v>61</v>
      </c>
      <c r="N850" t="s">
        <v>62</v>
      </c>
      <c r="O850">
        <v>9</v>
      </c>
      <c r="P850" t="s">
        <v>58</v>
      </c>
      <c r="Q850">
        <v>1.9</v>
      </c>
    </row>
    <row r="851" spans="1:17" x14ac:dyDescent="0.25">
      <c r="A851">
        <v>2684</v>
      </c>
      <c r="B851" t="s">
        <v>31</v>
      </c>
      <c r="C851">
        <v>0.625</v>
      </c>
      <c r="D851">
        <v>0.495</v>
      </c>
      <c r="E851">
        <v>0.185</v>
      </c>
      <c r="F851">
        <v>1.3835</v>
      </c>
      <c r="G851">
        <v>0.71050000000000002</v>
      </c>
      <c r="H851">
        <v>0.30049999999999999</v>
      </c>
      <c r="I851">
        <v>0.34499999999999997</v>
      </c>
      <c r="J851">
        <v>11</v>
      </c>
      <c r="K851">
        <v>12</v>
      </c>
      <c r="L851" t="s">
        <v>63</v>
      </c>
      <c r="M851" t="s">
        <v>64</v>
      </c>
      <c r="N851" t="s">
        <v>29</v>
      </c>
      <c r="O851">
        <v>3</v>
      </c>
      <c r="P851" t="s">
        <v>39</v>
      </c>
      <c r="Q851">
        <v>3.6</v>
      </c>
    </row>
    <row r="852" spans="1:17" x14ac:dyDescent="0.25">
      <c r="A852">
        <v>911</v>
      </c>
      <c r="B852" t="s">
        <v>17</v>
      </c>
      <c r="C852">
        <v>0.34</v>
      </c>
      <c r="D852">
        <v>0.25</v>
      </c>
      <c r="E852">
        <v>7.4999999999999997E-2</v>
      </c>
      <c r="F852">
        <v>0.17849999999999999</v>
      </c>
      <c r="G852">
        <v>6.6500000000000004E-2</v>
      </c>
      <c r="H852">
        <v>4.5499999999999999E-2</v>
      </c>
      <c r="I852">
        <v>4.4999999999999998E-2</v>
      </c>
      <c r="J852">
        <v>5</v>
      </c>
      <c r="K852">
        <v>8</v>
      </c>
      <c r="L852" t="s">
        <v>55</v>
      </c>
      <c r="M852" t="s">
        <v>56</v>
      </c>
      <c r="N852" t="s">
        <v>57</v>
      </c>
      <c r="O852">
        <v>3</v>
      </c>
      <c r="P852" t="s">
        <v>39</v>
      </c>
      <c r="Q852">
        <v>3.6</v>
      </c>
    </row>
    <row r="853" spans="1:17" x14ac:dyDescent="0.25">
      <c r="A853">
        <v>3582</v>
      </c>
      <c r="B853" t="s">
        <v>31</v>
      </c>
      <c r="C853">
        <v>0.625</v>
      </c>
      <c r="D853">
        <v>0.48</v>
      </c>
      <c r="E853">
        <v>0.16</v>
      </c>
      <c r="F853">
        <v>1.1415</v>
      </c>
      <c r="G853">
        <v>0.57950000000000002</v>
      </c>
      <c r="H853">
        <v>0.2145</v>
      </c>
      <c r="I853">
        <v>0.28999999999999998</v>
      </c>
      <c r="J853">
        <v>9</v>
      </c>
      <c r="K853">
        <v>9</v>
      </c>
      <c r="L853" t="s">
        <v>67</v>
      </c>
      <c r="M853" t="s">
        <v>68</v>
      </c>
      <c r="N853" t="s">
        <v>69</v>
      </c>
      <c r="O853">
        <v>1</v>
      </c>
      <c r="P853" t="s">
        <v>21</v>
      </c>
      <c r="Q853">
        <v>22.1</v>
      </c>
    </row>
    <row r="854" spans="1:17" x14ac:dyDescent="0.25">
      <c r="A854">
        <v>3027</v>
      </c>
      <c r="B854" t="s">
        <v>17</v>
      </c>
      <c r="C854">
        <v>0.495</v>
      </c>
      <c r="D854">
        <v>0.375</v>
      </c>
      <c r="E854">
        <v>0.115</v>
      </c>
      <c r="F854">
        <v>0.50700000000000001</v>
      </c>
      <c r="G854">
        <v>0.24099999999999999</v>
      </c>
      <c r="H854">
        <v>0.10299999999999999</v>
      </c>
      <c r="I854">
        <v>0.15</v>
      </c>
      <c r="J854">
        <v>8</v>
      </c>
      <c r="K854">
        <v>1</v>
      </c>
      <c r="L854" t="s">
        <v>65</v>
      </c>
      <c r="M854" t="s">
        <v>66</v>
      </c>
      <c r="N854" t="s">
        <v>29</v>
      </c>
      <c r="O854">
        <v>4</v>
      </c>
      <c r="P854" t="s">
        <v>59</v>
      </c>
      <c r="Q854">
        <v>6.1</v>
      </c>
    </row>
    <row r="855" spans="1:17" x14ac:dyDescent="0.25">
      <c r="A855">
        <v>1133</v>
      </c>
      <c r="B855" t="s">
        <v>22</v>
      </c>
      <c r="C855">
        <v>0.56499999999999995</v>
      </c>
      <c r="D855">
        <v>0.45</v>
      </c>
      <c r="E855">
        <v>0.17499999999999999</v>
      </c>
      <c r="F855">
        <v>1.0095000000000001</v>
      </c>
      <c r="G855">
        <v>0.44700000000000001</v>
      </c>
      <c r="H855">
        <v>0.23749999999999999</v>
      </c>
      <c r="I855">
        <v>0.26450000000000001</v>
      </c>
      <c r="J855">
        <v>9</v>
      </c>
      <c r="K855">
        <v>6</v>
      </c>
      <c r="L855" t="s">
        <v>40</v>
      </c>
      <c r="M855" t="s">
        <v>41</v>
      </c>
      <c r="N855" t="s">
        <v>42</v>
      </c>
      <c r="O855">
        <v>4</v>
      </c>
      <c r="P855" t="s">
        <v>59</v>
      </c>
      <c r="Q855">
        <v>6.1</v>
      </c>
    </row>
    <row r="856" spans="1:17" x14ac:dyDescent="0.25">
      <c r="A856">
        <v>3294</v>
      </c>
      <c r="B856" t="s">
        <v>31</v>
      </c>
      <c r="C856">
        <v>0.57499999999999996</v>
      </c>
      <c r="D856">
        <v>0.45500000000000002</v>
      </c>
      <c r="E856">
        <v>0.185</v>
      </c>
      <c r="F856">
        <v>1.1559999999999999</v>
      </c>
      <c r="G856">
        <v>0.55249999999999999</v>
      </c>
      <c r="H856">
        <v>0.24299999999999999</v>
      </c>
      <c r="I856">
        <v>0.29499999999999998</v>
      </c>
      <c r="J856">
        <v>13</v>
      </c>
      <c r="K856">
        <v>3</v>
      </c>
      <c r="L856" t="s">
        <v>46</v>
      </c>
      <c r="M856" t="s">
        <v>47</v>
      </c>
      <c r="N856" t="s">
        <v>48</v>
      </c>
      <c r="O856">
        <v>9</v>
      </c>
      <c r="P856" t="s">
        <v>58</v>
      </c>
      <c r="Q856">
        <v>1.9</v>
      </c>
    </row>
    <row r="857" spans="1:17" x14ac:dyDescent="0.25">
      <c r="A857">
        <v>2670</v>
      </c>
      <c r="B857" t="s">
        <v>31</v>
      </c>
      <c r="C857">
        <v>0.59</v>
      </c>
      <c r="D857">
        <v>0.47</v>
      </c>
      <c r="E857">
        <v>0.15</v>
      </c>
      <c r="F857">
        <v>0.86099999999999999</v>
      </c>
      <c r="G857">
        <v>0.41299999999999998</v>
      </c>
      <c r="H857">
        <v>0.16400000000000001</v>
      </c>
      <c r="I857">
        <v>0.249</v>
      </c>
      <c r="J857">
        <v>8</v>
      </c>
      <c r="K857">
        <v>10</v>
      </c>
      <c r="L857" t="s">
        <v>23</v>
      </c>
      <c r="M857" t="s">
        <v>24</v>
      </c>
      <c r="N857" t="s">
        <v>25</v>
      </c>
      <c r="O857">
        <v>5</v>
      </c>
      <c r="P857" t="s">
        <v>34</v>
      </c>
      <c r="Q857">
        <v>12.8</v>
      </c>
    </row>
    <row r="858" spans="1:17" x14ac:dyDescent="0.25">
      <c r="A858">
        <v>2024</v>
      </c>
      <c r="B858" t="s">
        <v>22</v>
      </c>
      <c r="C858">
        <v>0.53</v>
      </c>
      <c r="D858">
        <v>0.40500000000000003</v>
      </c>
      <c r="E858">
        <v>0.13</v>
      </c>
      <c r="F858">
        <v>0.63549999999999995</v>
      </c>
      <c r="G858">
        <v>0.26350000000000001</v>
      </c>
      <c r="H858">
        <v>0.1565</v>
      </c>
      <c r="I858">
        <v>0.185</v>
      </c>
      <c r="J858">
        <v>9</v>
      </c>
      <c r="K858">
        <v>14</v>
      </c>
      <c r="L858" t="s">
        <v>60</v>
      </c>
      <c r="M858" t="s">
        <v>61</v>
      </c>
      <c r="N858" t="s">
        <v>62</v>
      </c>
      <c r="O858">
        <v>2</v>
      </c>
      <c r="P858" t="s">
        <v>70</v>
      </c>
      <c r="Q858">
        <v>18</v>
      </c>
    </row>
    <row r="859" spans="1:17" x14ac:dyDescent="0.25">
      <c r="A859">
        <v>4040</v>
      </c>
      <c r="B859" t="s">
        <v>17</v>
      </c>
      <c r="C859">
        <v>0.56000000000000005</v>
      </c>
      <c r="D859">
        <v>0.44</v>
      </c>
      <c r="E859">
        <v>0.155</v>
      </c>
      <c r="F859">
        <v>0.81100000000000005</v>
      </c>
      <c r="G859">
        <v>0.36849999999999999</v>
      </c>
      <c r="H859">
        <v>0.17799999999999999</v>
      </c>
      <c r="I859">
        <v>0.23499999999999999</v>
      </c>
      <c r="J859">
        <v>11</v>
      </c>
      <c r="K859">
        <v>2</v>
      </c>
      <c r="L859" t="s">
        <v>52</v>
      </c>
      <c r="M859" t="s">
        <v>53</v>
      </c>
      <c r="N859" t="s">
        <v>54</v>
      </c>
      <c r="O859">
        <v>6</v>
      </c>
      <c r="P859" t="s">
        <v>36</v>
      </c>
      <c r="Q859">
        <v>14.1</v>
      </c>
    </row>
    <row r="860" spans="1:17" x14ac:dyDescent="0.25">
      <c r="A860">
        <v>3243</v>
      </c>
      <c r="B860" t="s">
        <v>31</v>
      </c>
      <c r="C860">
        <v>0.63500000000000001</v>
      </c>
      <c r="D860">
        <v>0.48</v>
      </c>
      <c r="E860">
        <v>0.19</v>
      </c>
      <c r="F860">
        <v>1.4670000000000001</v>
      </c>
      <c r="G860">
        <v>0.58250000000000002</v>
      </c>
      <c r="H860">
        <v>0.30299999999999999</v>
      </c>
      <c r="I860">
        <v>0.42</v>
      </c>
      <c r="J860">
        <v>15</v>
      </c>
      <c r="K860">
        <v>12</v>
      </c>
      <c r="L860" t="s">
        <v>63</v>
      </c>
      <c r="M860" t="s">
        <v>64</v>
      </c>
      <c r="N860" t="s">
        <v>29</v>
      </c>
      <c r="O860">
        <v>8</v>
      </c>
      <c r="P860" t="s">
        <v>30</v>
      </c>
      <c r="Q860">
        <v>12.3</v>
      </c>
    </row>
    <row r="861" spans="1:17" x14ac:dyDescent="0.25">
      <c r="A861">
        <v>264</v>
      </c>
      <c r="B861" t="s">
        <v>17</v>
      </c>
      <c r="C861">
        <v>0.245</v>
      </c>
      <c r="D861">
        <v>0.19500000000000001</v>
      </c>
      <c r="E861">
        <v>0.06</v>
      </c>
      <c r="F861">
        <v>9.5000000000000001E-2</v>
      </c>
      <c r="G861">
        <v>4.4499999999999998E-2</v>
      </c>
      <c r="H861">
        <v>2.4500000000000001E-2</v>
      </c>
      <c r="I861">
        <v>2.5999999999999999E-2</v>
      </c>
      <c r="J861">
        <v>4</v>
      </c>
      <c r="K861">
        <v>10</v>
      </c>
      <c r="L861" t="s">
        <v>23</v>
      </c>
      <c r="M861" t="s">
        <v>24</v>
      </c>
      <c r="N861" t="s">
        <v>25</v>
      </c>
      <c r="O861">
        <v>5</v>
      </c>
      <c r="P861" t="s">
        <v>34</v>
      </c>
      <c r="Q861">
        <v>12.8</v>
      </c>
    </row>
    <row r="862" spans="1:17" x14ac:dyDescent="0.25">
      <c r="A862">
        <v>2468</v>
      </c>
      <c r="B862" t="s">
        <v>31</v>
      </c>
      <c r="C862">
        <v>0.51</v>
      </c>
      <c r="D862">
        <v>0.41499999999999998</v>
      </c>
      <c r="E862">
        <v>0.14000000000000001</v>
      </c>
      <c r="F862">
        <v>0.81850000000000001</v>
      </c>
      <c r="G862">
        <v>0.30249999999999999</v>
      </c>
      <c r="H862">
        <v>0.2155</v>
      </c>
      <c r="I862">
        <v>0.23499999999999999</v>
      </c>
      <c r="J862">
        <v>16</v>
      </c>
      <c r="K862">
        <v>13</v>
      </c>
      <c r="L862" t="s">
        <v>27</v>
      </c>
      <c r="M862" t="s">
        <v>28</v>
      </c>
      <c r="N862" t="s">
        <v>29</v>
      </c>
      <c r="O862">
        <v>8</v>
      </c>
      <c r="P862" t="s">
        <v>30</v>
      </c>
      <c r="Q862">
        <v>12.3</v>
      </c>
    </row>
    <row r="863" spans="1:17" x14ac:dyDescent="0.25">
      <c r="A863">
        <v>1985</v>
      </c>
      <c r="B863" t="s">
        <v>22</v>
      </c>
      <c r="C863">
        <v>0.75</v>
      </c>
      <c r="D863">
        <v>0.55000000000000004</v>
      </c>
      <c r="E863">
        <v>0.19500000000000001</v>
      </c>
      <c r="F863">
        <v>1.8325</v>
      </c>
      <c r="G863">
        <v>0.83</v>
      </c>
      <c r="H863">
        <v>0.36599999999999999</v>
      </c>
      <c r="I863">
        <v>0.44</v>
      </c>
      <c r="J863">
        <v>11</v>
      </c>
      <c r="K863">
        <v>4</v>
      </c>
      <c r="L863" t="s">
        <v>18</v>
      </c>
      <c r="M863" t="s">
        <v>19</v>
      </c>
      <c r="N863" t="s">
        <v>20</v>
      </c>
      <c r="O863">
        <v>6</v>
      </c>
      <c r="P863" t="s">
        <v>36</v>
      </c>
      <c r="Q863">
        <v>14.1</v>
      </c>
    </row>
    <row r="864" spans="1:17" x14ac:dyDescent="0.25">
      <c r="A864">
        <v>2663</v>
      </c>
      <c r="B864" t="s">
        <v>22</v>
      </c>
      <c r="C864">
        <v>0.56999999999999995</v>
      </c>
      <c r="D864">
        <v>0.45</v>
      </c>
      <c r="E864">
        <v>0.18</v>
      </c>
      <c r="F864">
        <v>0.90800000000000003</v>
      </c>
      <c r="G864">
        <v>0.40150000000000002</v>
      </c>
      <c r="H864">
        <v>0.217</v>
      </c>
      <c r="I864">
        <v>0.255</v>
      </c>
      <c r="J864">
        <v>9</v>
      </c>
      <c r="K864">
        <v>1</v>
      </c>
      <c r="L864" t="s">
        <v>65</v>
      </c>
      <c r="M864" t="s">
        <v>66</v>
      </c>
      <c r="N864" t="s">
        <v>29</v>
      </c>
      <c r="O864">
        <v>3</v>
      </c>
      <c r="P864" t="s">
        <v>39</v>
      </c>
      <c r="Q864">
        <v>3.6</v>
      </c>
    </row>
    <row r="865" spans="1:17" x14ac:dyDescent="0.25">
      <c r="A865">
        <v>1470</v>
      </c>
      <c r="B865" t="s">
        <v>31</v>
      </c>
      <c r="C865">
        <v>0.52500000000000002</v>
      </c>
      <c r="D865">
        <v>0.4</v>
      </c>
      <c r="E865">
        <v>0.14000000000000001</v>
      </c>
      <c r="F865">
        <v>0.72050000000000003</v>
      </c>
      <c r="G865">
        <v>0.36849999999999999</v>
      </c>
      <c r="H865">
        <v>0.14499999999999999</v>
      </c>
      <c r="I865">
        <v>0.17349999999999999</v>
      </c>
      <c r="J865">
        <v>8</v>
      </c>
      <c r="K865">
        <v>6</v>
      </c>
      <c r="L865" t="s">
        <v>40</v>
      </c>
      <c r="M865" t="s">
        <v>41</v>
      </c>
      <c r="N865" t="s">
        <v>42</v>
      </c>
      <c r="O865">
        <v>4</v>
      </c>
      <c r="P865" t="s">
        <v>59</v>
      </c>
      <c r="Q865">
        <v>6.1</v>
      </c>
    </row>
    <row r="866" spans="1:17" x14ac:dyDescent="0.25">
      <c r="A866">
        <v>1868</v>
      </c>
      <c r="B866" t="s">
        <v>17</v>
      </c>
      <c r="C866">
        <v>0.52500000000000002</v>
      </c>
      <c r="D866">
        <v>0.41499999999999998</v>
      </c>
      <c r="E866">
        <v>0.12</v>
      </c>
      <c r="F866">
        <v>0.59599999999999997</v>
      </c>
      <c r="G866">
        <v>0.28050000000000003</v>
      </c>
      <c r="H866">
        <v>0.12</v>
      </c>
      <c r="I866">
        <v>0.16950000000000001</v>
      </c>
      <c r="J866">
        <v>9</v>
      </c>
      <c r="K866">
        <v>7</v>
      </c>
      <c r="L866" t="s">
        <v>43</v>
      </c>
      <c r="M866" t="s">
        <v>44</v>
      </c>
      <c r="N866" t="s">
        <v>45</v>
      </c>
      <c r="O866">
        <v>10</v>
      </c>
      <c r="P866" t="s">
        <v>35</v>
      </c>
      <c r="Q866">
        <v>24.1</v>
      </c>
    </row>
    <row r="867" spans="1:17" x14ac:dyDescent="0.25">
      <c r="A867">
        <v>139</v>
      </c>
      <c r="B867" t="s">
        <v>22</v>
      </c>
      <c r="C867">
        <v>0.40500000000000003</v>
      </c>
      <c r="D867">
        <v>0.32500000000000001</v>
      </c>
      <c r="E867">
        <v>0.11</v>
      </c>
      <c r="F867">
        <v>0.35549999999999998</v>
      </c>
      <c r="G867">
        <v>0.151</v>
      </c>
      <c r="H867">
        <v>6.3E-2</v>
      </c>
      <c r="I867">
        <v>0.11700000000000001</v>
      </c>
      <c r="J867">
        <v>9</v>
      </c>
      <c r="K867">
        <v>5</v>
      </c>
      <c r="L867" t="s">
        <v>49</v>
      </c>
      <c r="M867" t="s">
        <v>50</v>
      </c>
      <c r="N867" t="s">
        <v>51</v>
      </c>
      <c r="O867">
        <v>6</v>
      </c>
      <c r="P867" t="s">
        <v>36</v>
      </c>
      <c r="Q867">
        <v>14.1</v>
      </c>
    </row>
    <row r="868" spans="1:17" x14ac:dyDescent="0.25">
      <c r="A868">
        <v>383</v>
      </c>
      <c r="B868" t="s">
        <v>31</v>
      </c>
      <c r="C868">
        <v>0.48499999999999999</v>
      </c>
      <c r="D868">
        <v>0.4</v>
      </c>
      <c r="E868">
        <v>0.13500000000000001</v>
      </c>
      <c r="F868">
        <v>0.66300000000000003</v>
      </c>
      <c r="G868">
        <v>0.313</v>
      </c>
      <c r="H868">
        <v>0.13700000000000001</v>
      </c>
      <c r="I868">
        <v>0.2</v>
      </c>
      <c r="J868">
        <v>10</v>
      </c>
      <c r="K868">
        <v>13</v>
      </c>
      <c r="L868" t="s">
        <v>27</v>
      </c>
      <c r="M868" t="s">
        <v>28</v>
      </c>
      <c r="N868" t="s">
        <v>29</v>
      </c>
      <c r="O868">
        <v>6</v>
      </c>
      <c r="P868" t="s">
        <v>36</v>
      </c>
      <c r="Q868">
        <v>14.1</v>
      </c>
    </row>
    <row r="869" spans="1:17" x14ac:dyDescent="0.25">
      <c r="A869">
        <v>55</v>
      </c>
      <c r="B869" t="s">
        <v>31</v>
      </c>
      <c r="C869">
        <v>0.40500000000000003</v>
      </c>
      <c r="D869">
        <v>0.31</v>
      </c>
      <c r="E869">
        <v>0.1</v>
      </c>
      <c r="F869">
        <v>0.38500000000000001</v>
      </c>
      <c r="G869">
        <v>0.17299999999999999</v>
      </c>
      <c r="H869">
        <v>9.1499999999999998E-2</v>
      </c>
      <c r="I869">
        <v>0.11</v>
      </c>
      <c r="J869">
        <v>7</v>
      </c>
      <c r="K869">
        <v>4</v>
      </c>
      <c r="L869" t="s">
        <v>18</v>
      </c>
      <c r="M869" t="s">
        <v>19</v>
      </c>
      <c r="N869" t="s">
        <v>20</v>
      </c>
      <c r="O869">
        <v>7</v>
      </c>
      <c r="P869" t="s">
        <v>26</v>
      </c>
      <c r="Q869">
        <v>2.5</v>
      </c>
    </row>
    <row r="870" spans="1:17" x14ac:dyDescent="0.25">
      <c r="A870">
        <v>2618</v>
      </c>
      <c r="B870" t="s">
        <v>31</v>
      </c>
      <c r="C870">
        <v>0.67</v>
      </c>
      <c r="D870">
        <v>0.52</v>
      </c>
      <c r="E870">
        <v>0.19</v>
      </c>
      <c r="F870">
        <v>1.6385000000000001</v>
      </c>
      <c r="G870">
        <v>0.8115</v>
      </c>
      <c r="H870">
        <v>0.36899999999999999</v>
      </c>
      <c r="I870">
        <v>0.39100000000000001</v>
      </c>
      <c r="J870">
        <v>9</v>
      </c>
      <c r="K870">
        <v>4</v>
      </c>
      <c r="L870" t="s">
        <v>18</v>
      </c>
      <c r="M870" t="s">
        <v>19</v>
      </c>
      <c r="N870" t="s">
        <v>20</v>
      </c>
      <c r="O870">
        <v>4</v>
      </c>
      <c r="P870" t="s">
        <v>59</v>
      </c>
      <c r="Q870">
        <v>6.1</v>
      </c>
    </row>
    <row r="871" spans="1:17" x14ac:dyDescent="0.25">
      <c r="A871">
        <v>3488</v>
      </c>
      <c r="B871" t="s">
        <v>17</v>
      </c>
      <c r="C871">
        <v>0.51</v>
      </c>
      <c r="D871">
        <v>0.40500000000000003</v>
      </c>
      <c r="E871">
        <v>0.13</v>
      </c>
      <c r="F871">
        <v>0.59899999999999998</v>
      </c>
      <c r="G871">
        <v>0.30649999999999999</v>
      </c>
      <c r="H871">
        <v>0.11550000000000001</v>
      </c>
      <c r="I871">
        <v>0.14849999999999999</v>
      </c>
      <c r="J871">
        <v>8</v>
      </c>
      <c r="K871">
        <v>10</v>
      </c>
      <c r="L871" t="s">
        <v>23</v>
      </c>
      <c r="M871" t="s">
        <v>24</v>
      </c>
      <c r="N871" t="s">
        <v>25</v>
      </c>
      <c r="O871">
        <v>9</v>
      </c>
      <c r="P871" t="s">
        <v>58</v>
      </c>
      <c r="Q871">
        <v>1.9</v>
      </c>
    </row>
    <row r="872" spans="1:17" x14ac:dyDescent="0.25">
      <c r="A872">
        <v>3372</v>
      </c>
      <c r="B872" t="s">
        <v>31</v>
      </c>
      <c r="C872">
        <v>0.33</v>
      </c>
      <c r="D872">
        <v>0.23499999999999999</v>
      </c>
      <c r="E872">
        <v>0.09</v>
      </c>
      <c r="F872">
        <v>0.16300000000000001</v>
      </c>
      <c r="G872">
        <v>6.1499999999999999E-2</v>
      </c>
      <c r="H872">
        <v>3.4000000000000002E-2</v>
      </c>
      <c r="I872">
        <v>5.5E-2</v>
      </c>
      <c r="J872">
        <v>10</v>
      </c>
      <c r="K872">
        <v>7</v>
      </c>
      <c r="L872" t="s">
        <v>43</v>
      </c>
      <c r="M872" t="s">
        <v>44</v>
      </c>
      <c r="N872" t="s">
        <v>45</v>
      </c>
      <c r="O872">
        <v>4</v>
      </c>
      <c r="P872" t="s">
        <v>59</v>
      </c>
      <c r="Q872">
        <v>6.1</v>
      </c>
    </row>
    <row r="873" spans="1:17" x14ac:dyDescent="0.25">
      <c r="A873">
        <v>2049</v>
      </c>
      <c r="B873" t="s">
        <v>17</v>
      </c>
      <c r="C873">
        <v>0.44</v>
      </c>
      <c r="D873">
        <v>0.30499999999999999</v>
      </c>
      <c r="E873">
        <v>0.115</v>
      </c>
      <c r="F873">
        <v>0.379</v>
      </c>
      <c r="G873">
        <v>0.16200000000000001</v>
      </c>
      <c r="H873">
        <v>9.0999999999999998E-2</v>
      </c>
      <c r="I873">
        <v>0.11</v>
      </c>
      <c r="J873">
        <v>9</v>
      </c>
      <c r="K873">
        <v>14</v>
      </c>
      <c r="L873" t="s">
        <v>60</v>
      </c>
      <c r="M873" t="s">
        <v>61</v>
      </c>
      <c r="N873" t="s">
        <v>62</v>
      </c>
      <c r="O873">
        <v>5</v>
      </c>
      <c r="P873" t="s">
        <v>34</v>
      </c>
      <c r="Q873">
        <v>12.8</v>
      </c>
    </row>
    <row r="874" spans="1:17" x14ac:dyDescent="0.25">
      <c r="A874">
        <v>2129</v>
      </c>
      <c r="B874" t="s">
        <v>31</v>
      </c>
      <c r="C874">
        <v>0.62</v>
      </c>
      <c r="D874">
        <v>0.51</v>
      </c>
      <c r="E874">
        <v>0.17499999999999999</v>
      </c>
      <c r="F874">
        <v>1.1505000000000001</v>
      </c>
      <c r="G874">
        <v>0.4375</v>
      </c>
      <c r="H874">
        <v>0.22650000000000001</v>
      </c>
      <c r="I874">
        <v>0.4</v>
      </c>
      <c r="J874">
        <v>12</v>
      </c>
      <c r="K874">
        <v>15</v>
      </c>
      <c r="L874" t="s">
        <v>32</v>
      </c>
      <c r="M874" t="s">
        <v>33</v>
      </c>
      <c r="N874" t="s">
        <v>29</v>
      </c>
      <c r="O874">
        <v>6</v>
      </c>
      <c r="P874" t="s">
        <v>36</v>
      </c>
      <c r="Q874">
        <v>14.1</v>
      </c>
    </row>
    <row r="875" spans="1:17" x14ac:dyDescent="0.25">
      <c r="A875">
        <v>920</v>
      </c>
      <c r="B875" t="s">
        <v>17</v>
      </c>
      <c r="C875">
        <v>0.41</v>
      </c>
      <c r="D875">
        <v>0.31</v>
      </c>
      <c r="E875">
        <v>0.09</v>
      </c>
      <c r="F875">
        <v>0.33350000000000002</v>
      </c>
      <c r="G875">
        <v>0.16350000000000001</v>
      </c>
      <c r="H875">
        <v>6.0999999999999999E-2</v>
      </c>
      <c r="I875">
        <v>9.0999999999999998E-2</v>
      </c>
      <c r="J875">
        <v>6</v>
      </c>
      <c r="K875">
        <v>5</v>
      </c>
      <c r="L875" t="s">
        <v>49</v>
      </c>
      <c r="M875" t="s">
        <v>50</v>
      </c>
      <c r="N875" t="s">
        <v>51</v>
      </c>
      <c r="O875">
        <v>2</v>
      </c>
      <c r="P875" t="s">
        <v>70</v>
      </c>
      <c r="Q875">
        <v>18</v>
      </c>
    </row>
    <row r="876" spans="1:17" x14ac:dyDescent="0.25">
      <c r="A876">
        <v>1080</v>
      </c>
      <c r="B876" t="s">
        <v>17</v>
      </c>
      <c r="C876">
        <v>0.42499999999999999</v>
      </c>
      <c r="D876">
        <v>0.32500000000000001</v>
      </c>
      <c r="E876">
        <v>0.115</v>
      </c>
      <c r="F876">
        <v>0.36849999999999999</v>
      </c>
      <c r="G876">
        <v>0.16200000000000001</v>
      </c>
      <c r="H876">
        <v>8.6499999999999994E-2</v>
      </c>
      <c r="I876">
        <v>0.1045</v>
      </c>
      <c r="J876">
        <v>7</v>
      </c>
      <c r="K876">
        <v>11</v>
      </c>
      <c r="L876" t="s">
        <v>37</v>
      </c>
      <c r="M876" t="s">
        <v>38</v>
      </c>
      <c r="N876" t="s">
        <v>29</v>
      </c>
      <c r="O876">
        <v>5</v>
      </c>
      <c r="P876" t="s">
        <v>34</v>
      </c>
      <c r="Q876">
        <v>12.8</v>
      </c>
    </row>
    <row r="877" spans="1:17" x14ac:dyDescent="0.25">
      <c r="A877">
        <v>1477</v>
      </c>
      <c r="B877" t="s">
        <v>22</v>
      </c>
      <c r="C877">
        <v>0.56000000000000005</v>
      </c>
      <c r="D877">
        <v>0.435</v>
      </c>
      <c r="E877">
        <v>0.15</v>
      </c>
      <c r="F877">
        <v>0.87150000000000005</v>
      </c>
      <c r="G877">
        <v>0.47549999999999998</v>
      </c>
      <c r="H877">
        <v>0.1835</v>
      </c>
      <c r="I877">
        <v>0.1835</v>
      </c>
      <c r="J877">
        <v>9</v>
      </c>
      <c r="K877">
        <v>5</v>
      </c>
      <c r="L877" t="s">
        <v>49</v>
      </c>
      <c r="M877" t="s">
        <v>50</v>
      </c>
      <c r="N877" t="s">
        <v>51</v>
      </c>
      <c r="O877">
        <v>1</v>
      </c>
      <c r="P877" t="s">
        <v>21</v>
      </c>
      <c r="Q877">
        <v>22.1</v>
      </c>
    </row>
    <row r="878" spans="1:17" x14ac:dyDescent="0.25">
      <c r="A878">
        <v>1164</v>
      </c>
      <c r="B878" t="s">
        <v>31</v>
      </c>
      <c r="C878">
        <v>0.61</v>
      </c>
      <c r="D878">
        <v>0.47</v>
      </c>
      <c r="E878">
        <v>0.16500000000000001</v>
      </c>
      <c r="F878">
        <v>1.052</v>
      </c>
      <c r="G878">
        <v>0.498</v>
      </c>
      <c r="H878">
        <v>0.24199999999999999</v>
      </c>
      <c r="I878">
        <v>0.26700000000000002</v>
      </c>
      <c r="J878">
        <v>9</v>
      </c>
      <c r="K878">
        <v>6</v>
      </c>
      <c r="L878" t="s">
        <v>40</v>
      </c>
      <c r="M878" t="s">
        <v>41</v>
      </c>
      <c r="N878" t="s">
        <v>42</v>
      </c>
      <c r="O878">
        <v>9</v>
      </c>
      <c r="P878" t="s">
        <v>58</v>
      </c>
      <c r="Q878">
        <v>1.9</v>
      </c>
    </row>
    <row r="879" spans="1:17" x14ac:dyDescent="0.25">
      <c r="A879">
        <v>2842</v>
      </c>
      <c r="B879" t="s">
        <v>31</v>
      </c>
      <c r="C879">
        <v>0.59499999999999997</v>
      </c>
      <c r="D879">
        <v>0.435</v>
      </c>
      <c r="E879">
        <v>0.16</v>
      </c>
      <c r="F879">
        <v>1.0569999999999999</v>
      </c>
      <c r="G879">
        <v>0.42549999999999999</v>
      </c>
      <c r="H879">
        <v>0.224</v>
      </c>
      <c r="I879">
        <v>0.31</v>
      </c>
      <c r="J879">
        <v>9</v>
      </c>
      <c r="K879">
        <v>2</v>
      </c>
      <c r="L879" t="s">
        <v>52</v>
      </c>
      <c r="M879" t="s">
        <v>53</v>
      </c>
      <c r="N879" t="s">
        <v>54</v>
      </c>
      <c r="O879">
        <v>1</v>
      </c>
      <c r="P879" t="s">
        <v>21</v>
      </c>
      <c r="Q879">
        <v>22.1</v>
      </c>
    </row>
    <row r="880" spans="1:17" x14ac:dyDescent="0.25">
      <c r="A880">
        <v>221</v>
      </c>
      <c r="B880" t="s">
        <v>22</v>
      </c>
      <c r="C880">
        <v>0.44500000000000001</v>
      </c>
      <c r="D880">
        <v>0.32500000000000001</v>
      </c>
      <c r="E880">
        <v>0.125</v>
      </c>
      <c r="F880">
        <v>0.45500000000000002</v>
      </c>
      <c r="G880">
        <v>0.17849999999999999</v>
      </c>
      <c r="H880">
        <v>0.1125</v>
      </c>
      <c r="I880">
        <v>0.14000000000000001</v>
      </c>
      <c r="J880">
        <v>9</v>
      </c>
      <c r="K880">
        <v>12</v>
      </c>
      <c r="L880" t="s">
        <v>63</v>
      </c>
      <c r="M880" t="s">
        <v>64</v>
      </c>
      <c r="N880" t="s">
        <v>29</v>
      </c>
      <c r="O880">
        <v>6</v>
      </c>
      <c r="P880" t="s">
        <v>36</v>
      </c>
      <c r="Q880">
        <v>14.1</v>
      </c>
    </row>
    <row r="881" spans="1:17" x14ac:dyDescent="0.25">
      <c r="A881">
        <v>413</v>
      </c>
      <c r="B881" t="s">
        <v>22</v>
      </c>
      <c r="C881">
        <v>0.57999999999999996</v>
      </c>
      <c r="D881">
        <v>0.46</v>
      </c>
      <c r="E881">
        <v>0.12</v>
      </c>
      <c r="F881">
        <v>0.99350000000000005</v>
      </c>
      <c r="G881">
        <v>0.46250000000000002</v>
      </c>
      <c r="H881">
        <v>0.23849999999999999</v>
      </c>
      <c r="I881">
        <v>0.28000000000000003</v>
      </c>
      <c r="J881">
        <v>11</v>
      </c>
      <c r="K881">
        <v>8</v>
      </c>
      <c r="L881" t="s">
        <v>55</v>
      </c>
      <c r="M881" t="s">
        <v>56</v>
      </c>
      <c r="N881" t="s">
        <v>57</v>
      </c>
      <c r="O881">
        <v>8</v>
      </c>
      <c r="P881" t="s">
        <v>30</v>
      </c>
      <c r="Q881">
        <v>12.3</v>
      </c>
    </row>
    <row r="882" spans="1:17" x14ac:dyDescent="0.25">
      <c r="A882">
        <v>1887</v>
      </c>
      <c r="B882" t="s">
        <v>31</v>
      </c>
      <c r="C882">
        <v>0.55500000000000005</v>
      </c>
      <c r="D882">
        <v>0.45500000000000002</v>
      </c>
      <c r="E882">
        <v>0.13500000000000001</v>
      </c>
      <c r="F882">
        <v>0.83699999999999997</v>
      </c>
      <c r="G882">
        <v>0.38200000000000001</v>
      </c>
      <c r="H882">
        <v>0.17100000000000001</v>
      </c>
      <c r="I882">
        <v>0.23499999999999999</v>
      </c>
      <c r="J882">
        <v>9</v>
      </c>
      <c r="K882">
        <v>3</v>
      </c>
      <c r="L882" t="s">
        <v>46</v>
      </c>
      <c r="M882" t="s">
        <v>47</v>
      </c>
      <c r="N882" t="s">
        <v>48</v>
      </c>
      <c r="O882">
        <v>6</v>
      </c>
      <c r="P882" t="s">
        <v>36</v>
      </c>
      <c r="Q882">
        <v>14.1</v>
      </c>
    </row>
    <row r="883" spans="1:17" x14ac:dyDescent="0.25">
      <c r="A883">
        <v>1134</v>
      </c>
      <c r="B883" t="s">
        <v>31</v>
      </c>
      <c r="C883">
        <v>0.56999999999999995</v>
      </c>
      <c r="D883">
        <v>0.46</v>
      </c>
      <c r="E883">
        <v>0.15</v>
      </c>
      <c r="F883">
        <v>1.0375000000000001</v>
      </c>
      <c r="G883">
        <v>0.54149999999999998</v>
      </c>
      <c r="H883">
        <v>0.20349999999999999</v>
      </c>
      <c r="I883">
        <v>0.25</v>
      </c>
      <c r="J883">
        <v>9</v>
      </c>
      <c r="K883">
        <v>13</v>
      </c>
      <c r="L883" t="s">
        <v>27</v>
      </c>
      <c r="M883" t="s">
        <v>28</v>
      </c>
      <c r="N883" t="s">
        <v>29</v>
      </c>
      <c r="O883">
        <v>6</v>
      </c>
      <c r="P883" t="s">
        <v>36</v>
      </c>
      <c r="Q883">
        <v>14.1</v>
      </c>
    </row>
    <row r="884" spans="1:17" x14ac:dyDescent="0.25">
      <c r="A884">
        <v>2173</v>
      </c>
      <c r="B884" t="s">
        <v>17</v>
      </c>
      <c r="C884">
        <v>0.215</v>
      </c>
      <c r="D884">
        <v>0.15</v>
      </c>
      <c r="E884">
        <v>0.03</v>
      </c>
      <c r="F884">
        <v>3.85E-2</v>
      </c>
      <c r="G884">
        <v>1.15E-2</v>
      </c>
      <c r="H884">
        <v>5.0000000000000001E-3</v>
      </c>
      <c r="I884">
        <v>0.01</v>
      </c>
      <c r="J884">
        <v>5</v>
      </c>
      <c r="K884">
        <v>4</v>
      </c>
      <c r="L884" t="s">
        <v>18</v>
      </c>
      <c r="M884" t="s">
        <v>19</v>
      </c>
      <c r="N884" t="s">
        <v>20</v>
      </c>
      <c r="O884">
        <v>4</v>
      </c>
      <c r="P884" t="s">
        <v>59</v>
      </c>
      <c r="Q884">
        <v>6.1</v>
      </c>
    </row>
    <row r="885" spans="1:17" x14ac:dyDescent="0.25">
      <c r="A885">
        <v>2891</v>
      </c>
      <c r="B885" t="s">
        <v>31</v>
      </c>
      <c r="C885">
        <v>0.52</v>
      </c>
      <c r="D885">
        <v>0.46500000000000002</v>
      </c>
      <c r="E885">
        <v>0.15</v>
      </c>
      <c r="F885">
        <v>0.95050000000000001</v>
      </c>
      <c r="G885">
        <v>0.45600000000000002</v>
      </c>
      <c r="H885">
        <v>0.19900000000000001</v>
      </c>
      <c r="I885">
        <v>0.255</v>
      </c>
      <c r="J885">
        <v>8</v>
      </c>
      <c r="K885">
        <v>12</v>
      </c>
      <c r="L885" t="s">
        <v>63</v>
      </c>
      <c r="M885" t="s">
        <v>64</v>
      </c>
      <c r="N885" t="s">
        <v>29</v>
      </c>
      <c r="O885">
        <v>10</v>
      </c>
      <c r="P885" t="s">
        <v>35</v>
      </c>
      <c r="Q885">
        <v>24.1</v>
      </c>
    </row>
    <row r="886" spans="1:17" x14ac:dyDescent="0.25">
      <c r="A886">
        <v>3156</v>
      </c>
      <c r="B886" t="s">
        <v>31</v>
      </c>
      <c r="C886">
        <v>0.505</v>
      </c>
      <c r="D886">
        <v>0.39500000000000002</v>
      </c>
      <c r="E886">
        <v>0.125</v>
      </c>
      <c r="F886">
        <v>0.63500000000000001</v>
      </c>
      <c r="G886">
        <v>0.28999999999999998</v>
      </c>
      <c r="H886">
        <v>0.1555</v>
      </c>
      <c r="I886">
        <v>0.17499999999999999</v>
      </c>
      <c r="J886">
        <v>9</v>
      </c>
      <c r="K886">
        <v>1</v>
      </c>
      <c r="L886" t="s">
        <v>65</v>
      </c>
      <c r="M886" t="s">
        <v>66</v>
      </c>
      <c r="N886" t="s">
        <v>29</v>
      </c>
      <c r="O886">
        <v>7</v>
      </c>
      <c r="P886" t="s">
        <v>26</v>
      </c>
      <c r="Q886">
        <v>2.5</v>
      </c>
    </row>
    <row r="887" spans="1:17" x14ac:dyDescent="0.25">
      <c r="A887">
        <v>1948</v>
      </c>
      <c r="B887" t="s">
        <v>31</v>
      </c>
      <c r="C887">
        <v>0.63500000000000001</v>
      </c>
      <c r="D887">
        <v>0.5</v>
      </c>
      <c r="E887">
        <v>0.16500000000000001</v>
      </c>
      <c r="F887">
        <v>1.2729999999999999</v>
      </c>
      <c r="G887">
        <v>0.65349999999999997</v>
      </c>
      <c r="H887">
        <v>0.21299999999999999</v>
      </c>
      <c r="I887">
        <v>0.36499999999999999</v>
      </c>
      <c r="J887">
        <v>12</v>
      </c>
      <c r="K887">
        <v>4</v>
      </c>
      <c r="L887" t="s">
        <v>18</v>
      </c>
      <c r="M887" t="s">
        <v>19</v>
      </c>
      <c r="N887" t="s">
        <v>20</v>
      </c>
      <c r="O887">
        <v>3</v>
      </c>
      <c r="P887" t="s">
        <v>39</v>
      </c>
      <c r="Q887">
        <v>3.6</v>
      </c>
    </row>
    <row r="888" spans="1:17" x14ac:dyDescent="0.25">
      <c r="A888">
        <v>2533</v>
      </c>
      <c r="B888" t="s">
        <v>22</v>
      </c>
      <c r="C888">
        <v>0.625</v>
      </c>
      <c r="D888">
        <v>0.49</v>
      </c>
      <c r="E888">
        <v>0.155</v>
      </c>
      <c r="F888">
        <v>1.33</v>
      </c>
      <c r="G888">
        <v>0.66749999999999998</v>
      </c>
      <c r="H888">
        <v>0.25900000000000001</v>
      </c>
      <c r="I888">
        <v>0.33</v>
      </c>
      <c r="J888">
        <v>10</v>
      </c>
      <c r="K888">
        <v>13</v>
      </c>
      <c r="L888" t="s">
        <v>27</v>
      </c>
      <c r="M888" t="s">
        <v>28</v>
      </c>
      <c r="N888" t="s">
        <v>29</v>
      </c>
      <c r="O888">
        <v>10</v>
      </c>
      <c r="P888" t="s">
        <v>35</v>
      </c>
      <c r="Q888">
        <v>24.1</v>
      </c>
    </row>
    <row r="889" spans="1:17" x14ac:dyDescent="0.25">
      <c r="A889">
        <v>2057</v>
      </c>
      <c r="B889" t="s">
        <v>22</v>
      </c>
      <c r="C889">
        <v>0.47499999999999998</v>
      </c>
      <c r="D889">
        <v>0.38</v>
      </c>
      <c r="E889">
        <v>0.14000000000000001</v>
      </c>
      <c r="F889">
        <v>0.68899999999999995</v>
      </c>
      <c r="G889">
        <v>0.3165</v>
      </c>
      <c r="H889">
        <v>0.13150000000000001</v>
      </c>
      <c r="I889">
        <v>0.19550000000000001</v>
      </c>
      <c r="J889">
        <v>7</v>
      </c>
      <c r="K889">
        <v>7</v>
      </c>
      <c r="L889" t="s">
        <v>43</v>
      </c>
      <c r="M889" t="s">
        <v>44</v>
      </c>
      <c r="N889" t="s">
        <v>45</v>
      </c>
      <c r="O889">
        <v>8</v>
      </c>
      <c r="P889" t="s">
        <v>30</v>
      </c>
      <c r="Q889">
        <v>12.3</v>
      </c>
    </row>
    <row r="890" spans="1:17" x14ac:dyDescent="0.25">
      <c r="A890">
        <v>1835</v>
      </c>
      <c r="B890" t="s">
        <v>17</v>
      </c>
      <c r="C890">
        <v>0.41</v>
      </c>
      <c r="D890">
        <v>0.315</v>
      </c>
      <c r="E890">
        <v>9.5000000000000001E-2</v>
      </c>
      <c r="F890">
        <v>0.28050000000000003</v>
      </c>
      <c r="G890">
        <v>0.114</v>
      </c>
      <c r="H890">
        <v>3.4500000000000003E-2</v>
      </c>
      <c r="I890">
        <v>0.11</v>
      </c>
      <c r="J890">
        <v>7</v>
      </c>
      <c r="K890">
        <v>1</v>
      </c>
      <c r="L890" t="s">
        <v>65</v>
      </c>
      <c r="M890" t="s">
        <v>66</v>
      </c>
      <c r="N890" t="s">
        <v>29</v>
      </c>
      <c r="O890">
        <v>4</v>
      </c>
      <c r="P890" t="s">
        <v>59</v>
      </c>
      <c r="Q890">
        <v>6.1</v>
      </c>
    </row>
    <row r="891" spans="1:17" x14ac:dyDescent="0.25">
      <c r="A891">
        <v>3935</v>
      </c>
      <c r="B891" t="s">
        <v>17</v>
      </c>
      <c r="C891">
        <v>0.23499999999999999</v>
      </c>
      <c r="D891">
        <v>0.17499999999999999</v>
      </c>
      <c r="E891">
        <v>0.08</v>
      </c>
      <c r="F891">
        <v>6.4500000000000002E-2</v>
      </c>
      <c r="G891">
        <v>2.1499999999999998E-2</v>
      </c>
      <c r="H891">
        <v>1.7500000000000002E-2</v>
      </c>
      <c r="I891">
        <v>2.1499999999999998E-2</v>
      </c>
      <c r="J891">
        <v>5</v>
      </c>
      <c r="K891">
        <v>12</v>
      </c>
      <c r="L891" t="s">
        <v>63</v>
      </c>
      <c r="M891" t="s">
        <v>64</v>
      </c>
      <c r="N891" t="s">
        <v>29</v>
      </c>
      <c r="O891">
        <v>7</v>
      </c>
      <c r="P891" t="s">
        <v>26</v>
      </c>
      <c r="Q891">
        <v>2.5</v>
      </c>
    </row>
    <row r="892" spans="1:17" x14ac:dyDescent="0.25">
      <c r="A892">
        <v>3267</v>
      </c>
      <c r="B892" t="s">
        <v>22</v>
      </c>
      <c r="C892">
        <v>0.495</v>
      </c>
      <c r="D892">
        <v>0.38500000000000001</v>
      </c>
      <c r="E892">
        <v>0.13500000000000001</v>
      </c>
      <c r="F892">
        <v>0.66249999999999998</v>
      </c>
      <c r="G892">
        <v>0.30049999999999999</v>
      </c>
      <c r="H892">
        <v>0.16350000000000001</v>
      </c>
      <c r="I892">
        <v>0.185</v>
      </c>
      <c r="J892">
        <v>11</v>
      </c>
      <c r="K892">
        <v>11</v>
      </c>
      <c r="L892" t="s">
        <v>37</v>
      </c>
      <c r="M892" t="s">
        <v>38</v>
      </c>
      <c r="N892" t="s">
        <v>29</v>
      </c>
      <c r="O892">
        <v>1</v>
      </c>
      <c r="P892" t="s">
        <v>21</v>
      </c>
      <c r="Q892">
        <v>22.1</v>
      </c>
    </row>
    <row r="893" spans="1:17" x14ac:dyDescent="0.25">
      <c r="A893">
        <v>3333</v>
      </c>
      <c r="B893" t="s">
        <v>17</v>
      </c>
      <c r="C893">
        <v>0.44</v>
      </c>
      <c r="D893">
        <v>0.34</v>
      </c>
      <c r="E893">
        <v>0.125</v>
      </c>
      <c r="F893">
        <v>0.48949999999999999</v>
      </c>
      <c r="G893">
        <v>0.17349999999999999</v>
      </c>
      <c r="H893">
        <v>8.7499999999999994E-2</v>
      </c>
      <c r="I893">
        <v>0.2</v>
      </c>
      <c r="J893">
        <v>13</v>
      </c>
      <c r="K893">
        <v>15</v>
      </c>
      <c r="L893" t="s">
        <v>32</v>
      </c>
      <c r="M893" t="s">
        <v>33</v>
      </c>
      <c r="N893" t="s">
        <v>29</v>
      </c>
      <c r="O893">
        <v>2</v>
      </c>
      <c r="P893" t="s">
        <v>70</v>
      </c>
      <c r="Q893">
        <v>18</v>
      </c>
    </row>
    <row r="894" spans="1:17" x14ac:dyDescent="0.25">
      <c r="A894">
        <v>1456</v>
      </c>
      <c r="B894" t="s">
        <v>31</v>
      </c>
      <c r="C894">
        <v>0.47499999999999998</v>
      </c>
      <c r="D894">
        <v>0.37</v>
      </c>
      <c r="E894">
        <v>0.125</v>
      </c>
      <c r="F894">
        <v>0.64900000000000002</v>
      </c>
      <c r="G894">
        <v>0.34699999999999998</v>
      </c>
      <c r="H894">
        <v>0.13600000000000001</v>
      </c>
      <c r="I894">
        <v>0.14199999999999999</v>
      </c>
      <c r="J894">
        <v>8</v>
      </c>
      <c r="K894">
        <v>4</v>
      </c>
      <c r="L894" t="s">
        <v>18</v>
      </c>
      <c r="M894" t="s">
        <v>19</v>
      </c>
      <c r="N894" t="s">
        <v>20</v>
      </c>
      <c r="O894">
        <v>9</v>
      </c>
      <c r="P894" t="s">
        <v>58</v>
      </c>
      <c r="Q894">
        <v>1.9</v>
      </c>
    </row>
    <row r="895" spans="1:17" x14ac:dyDescent="0.25">
      <c r="A895">
        <v>2457</v>
      </c>
      <c r="B895" t="s">
        <v>17</v>
      </c>
      <c r="C895">
        <v>0.25</v>
      </c>
      <c r="D895">
        <v>0.18</v>
      </c>
      <c r="E895">
        <v>0.06</v>
      </c>
      <c r="F895">
        <v>7.2999999999999995E-2</v>
      </c>
      <c r="G895">
        <v>2.8000000000000001E-2</v>
      </c>
      <c r="H895">
        <v>1.7000000000000001E-2</v>
      </c>
      <c r="I895">
        <v>2.2499999999999999E-2</v>
      </c>
      <c r="J895">
        <v>5</v>
      </c>
      <c r="K895">
        <v>14</v>
      </c>
      <c r="L895" t="s">
        <v>60</v>
      </c>
      <c r="M895" t="s">
        <v>61</v>
      </c>
      <c r="N895" t="s">
        <v>62</v>
      </c>
      <c r="O895">
        <v>9</v>
      </c>
      <c r="P895" t="s">
        <v>58</v>
      </c>
      <c r="Q895">
        <v>1.9</v>
      </c>
    </row>
    <row r="896" spans="1:17" x14ac:dyDescent="0.25">
      <c r="A896">
        <v>3141</v>
      </c>
      <c r="B896" t="s">
        <v>31</v>
      </c>
      <c r="C896">
        <v>0.55000000000000004</v>
      </c>
      <c r="D896">
        <v>0.42499999999999999</v>
      </c>
      <c r="E896">
        <v>0.16</v>
      </c>
      <c r="F896">
        <v>0.97</v>
      </c>
      <c r="G896">
        <v>0.28849999999999998</v>
      </c>
      <c r="H896">
        <v>0.13900000000000001</v>
      </c>
      <c r="I896">
        <v>0.48</v>
      </c>
      <c r="J896">
        <v>20</v>
      </c>
      <c r="K896">
        <v>5</v>
      </c>
      <c r="L896" t="s">
        <v>49</v>
      </c>
      <c r="M896" t="s">
        <v>50</v>
      </c>
      <c r="N896" t="s">
        <v>51</v>
      </c>
      <c r="O896">
        <v>1</v>
      </c>
      <c r="P896" t="s">
        <v>21</v>
      </c>
      <c r="Q896">
        <v>22.1</v>
      </c>
    </row>
    <row r="897" spans="1:17" x14ac:dyDescent="0.25">
      <c r="A897">
        <v>3266</v>
      </c>
      <c r="B897" t="s">
        <v>31</v>
      </c>
      <c r="C897">
        <v>0.48</v>
      </c>
      <c r="D897">
        <v>0.38</v>
      </c>
      <c r="E897">
        <v>0.13500000000000001</v>
      </c>
      <c r="F897">
        <v>0.52800000000000002</v>
      </c>
      <c r="G897">
        <v>0.2</v>
      </c>
      <c r="H897">
        <v>0.13950000000000001</v>
      </c>
      <c r="I897">
        <v>0.16</v>
      </c>
      <c r="J897">
        <v>14</v>
      </c>
      <c r="K897">
        <v>1</v>
      </c>
      <c r="L897" t="s">
        <v>65</v>
      </c>
      <c r="M897" t="s">
        <v>66</v>
      </c>
      <c r="N897" t="s">
        <v>29</v>
      </c>
      <c r="O897">
        <v>7</v>
      </c>
      <c r="P897" t="s">
        <v>26</v>
      </c>
      <c r="Q897">
        <v>2.5</v>
      </c>
    </row>
    <row r="898" spans="1:17" x14ac:dyDescent="0.25">
      <c r="A898">
        <v>2579</v>
      </c>
      <c r="B898" t="s">
        <v>31</v>
      </c>
      <c r="C898">
        <v>0.51500000000000001</v>
      </c>
      <c r="D898">
        <v>0.39500000000000002</v>
      </c>
      <c r="E898">
        <v>0.12</v>
      </c>
      <c r="F898">
        <v>0.64600000000000002</v>
      </c>
      <c r="G898">
        <v>0.28499999999999998</v>
      </c>
      <c r="H898">
        <v>0.13650000000000001</v>
      </c>
      <c r="I898">
        <v>0.17199999999999999</v>
      </c>
      <c r="J898">
        <v>9</v>
      </c>
      <c r="K898">
        <v>9</v>
      </c>
      <c r="L898" t="s">
        <v>67</v>
      </c>
      <c r="M898" t="s">
        <v>68</v>
      </c>
      <c r="N898" t="s">
        <v>69</v>
      </c>
      <c r="O898">
        <v>9</v>
      </c>
      <c r="P898" t="s">
        <v>58</v>
      </c>
      <c r="Q898">
        <v>1.9</v>
      </c>
    </row>
    <row r="899" spans="1:17" x14ac:dyDescent="0.25">
      <c r="A899">
        <v>185</v>
      </c>
      <c r="B899" t="s">
        <v>22</v>
      </c>
      <c r="C899">
        <v>0.64500000000000002</v>
      </c>
      <c r="D899">
        <v>0.51</v>
      </c>
      <c r="E899">
        <v>0.2</v>
      </c>
      <c r="F899">
        <v>1.5674999999999999</v>
      </c>
      <c r="G899">
        <v>0.621</v>
      </c>
      <c r="H899">
        <v>0.36699999999999999</v>
      </c>
      <c r="I899">
        <v>0.46</v>
      </c>
      <c r="J899">
        <v>12</v>
      </c>
      <c r="K899">
        <v>2</v>
      </c>
      <c r="L899" t="s">
        <v>52</v>
      </c>
      <c r="M899" t="s">
        <v>53</v>
      </c>
      <c r="N899" t="s">
        <v>54</v>
      </c>
      <c r="O899">
        <v>4</v>
      </c>
      <c r="P899" t="s">
        <v>59</v>
      </c>
      <c r="Q899">
        <v>6.1</v>
      </c>
    </row>
    <row r="900" spans="1:17" x14ac:dyDescent="0.25">
      <c r="A900">
        <v>398</v>
      </c>
      <c r="B900" t="s">
        <v>31</v>
      </c>
      <c r="C900">
        <v>0.47</v>
      </c>
      <c r="D900">
        <v>0.38</v>
      </c>
      <c r="E900">
        <v>0.14499999999999999</v>
      </c>
      <c r="F900">
        <v>0.58650000000000002</v>
      </c>
      <c r="G900">
        <v>0.23849999999999999</v>
      </c>
      <c r="H900">
        <v>0.14399999999999999</v>
      </c>
      <c r="I900">
        <v>0.185</v>
      </c>
      <c r="J900">
        <v>8</v>
      </c>
      <c r="K900">
        <v>10</v>
      </c>
      <c r="L900" t="s">
        <v>23</v>
      </c>
      <c r="M900" t="s">
        <v>24</v>
      </c>
      <c r="N900" t="s">
        <v>25</v>
      </c>
      <c r="O900">
        <v>7</v>
      </c>
      <c r="P900" t="s">
        <v>26</v>
      </c>
      <c r="Q900">
        <v>2.5</v>
      </c>
    </row>
    <row r="901" spans="1:17" x14ac:dyDescent="0.25">
      <c r="A901">
        <v>1050</v>
      </c>
      <c r="B901" t="s">
        <v>31</v>
      </c>
      <c r="C901">
        <v>0.71499999999999997</v>
      </c>
      <c r="D901">
        <v>0.56499999999999995</v>
      </c>
      <c r="E901">
        <v>0.17499999999999999</v>
      </c>
      <c r="F901">
        <v>1.9524999999999999</v>
      </c>
      <c r="G901">
        <v>0.76449999999999996</v>
      </c>
      <c r="H901">
        <v>0.41849999999999998</v>
      </c>
      <c r="I901">
        <v>0.41349999999999998</v>
      </c>
      <c r="J901">
        <v>10</v>
      </c>
      <c r="K901">
        <v>8</v>
      </c>
      <c r="L901" t="s">
        <v>55</v>
      </c>
      <c r="M901" t="s">
        <v>56</v>
      </c>
      <c r="N901" t="s">
        <v>57</v>
      </c>
      <c r="O901">
        <v>8</v>
      </c>
      <c r="P901" t="s">
        <v>30</v>
      </c>
      <c r="Q901">
        <v>12.3</v>
      </c>
    </row>
    <row r="902" spans="1:17" x14ac:dyDescent="0.25">
      <c r="A902">
        <v>512</v>
      </c>
      <c r="B902" t="s">
        <v>22</v>
      </c>
      <c r="C902">
        <v>0.45500000000000002</v>
      </c>
      <c r="D902">
        <v>0.35</v>
      </c>
      <c r="E902">
        <v>0.14000000000000001</v>
      </c>
      <c r="F902">
        <v>0.51849999999999996</v>
      </c>
      <c r="G902">
        <v>0.221</v>
      </c>
      <c r="H902">
        <v>0.1265</v>
      </c>
      <c r="I902">
        <v>0.13500000000000001</v>
      </c>
      <c r="J902">
        <v>10</v>
      </c>
      <c r="K902">
        <v>7</v>
      </c>
      <c r="L902" t="s">
        <v>43</v>
      </c>
      <c r="M902" t="s">
        <v>44</v>
      </c>
      <c r="N902" t="s">
        <v>45</v>
      </c>
      <c r="O902">
        <v>9</v>
      </c>
      <c r="P902" t="s">
        <v>58</v>
      </c>
      <c r="Q902">
        <v>1.9</v>
      </c>
    </row>
    <row r="903" spans="1:17" x14ac:dyDescent="0.25">
      <c r="A903">
        <v>2161</v>
      </c>
      <c r="B903" t="s">
        <v>31</v>
      </c>
      <c r="C903">
        <v>0.69</v>
      </c>
      <c r="D903">
        <v>0.55000000000000004</v>
      </c>
      <c r="E903">
        <v>0.2</v>
      </c>
      <c r="F903">
        <v>1.8465</v>
      </c>
      <c r="G903">
        <v>0.73199999999999998</v>
      </c>
      <c r="H903">
        <v>0.47199999999999998</v>
      </c>
      <c r="I903">
        <v>0.56999999999999995</v>
      </c>
      <c r="J903">
        <v>19</v>
      </c>
      <c r="K903">
        <v>15</v>
      </c>
      <c r="L903" t="s">
        <v>32</v>
      </c>
      <c r="M903" t="s">
        <v>33</v>
      </c>
      <c r="N903" t="s">
        <v>29</v>
      </c>
      <c r="O903">
        <v>1</v>
      </c>
      <c r="P903" t="s">
        <v>21</v>
      </c>
      <c r="Q903">
        <v>22.1</v>
      </c>
    </row>
    <row r="904" spans="1:17" x14ac:dyDescent="0.25">
      <c r="A904">
        <v>1375</v>
      </c>
      <c r="B904" t="s">
        <v>31</v>
      </c>
      <c r="C904">
        <v>0.61499999999999999</v>
      </c>
      <c r="D904">
        <v>0.48</v>
      </c>
      <c r="E904">
        <v>0.17499999999999999</v>
      </c>
      <c r="F904">
        <v>1.1180000000000001</v>
      </c>
      <c r="G904">
        <v>0.44600000000000001</v>
      </c>
      <c r="H904">
        <v>0.31950000000000001</v>
      </c>
      <c r="I904">
        <v>0.3</v>
      </c>
      <c r="J904">
        <v>9</v>
      </c>
      <c r="K904">
        <v>5</v>
      </c>
      <c r="L904" t="s">
        <v>49</v>
      </c>
      <c r="M904" t="s">
        <v>50</v>
      </c>
      <c r="N904" t="s">
        <v>51</v>
      </c>
      <c r="O904">
        <v>6</v>
      </c>
      <c r="P904" t="s">
        <v>36</v>
      </c>
      <c r="Q904">
        <v>14.1</v>
      </c>
    </row>
    <row r="905" spans="1:17" x14ac:dyDescent="0.25">
      <c r="A905">
        <v>1571</v>
      </c>
      <c r="B905" t="s">
        <v>31</v>
      </c>
      <c r="C905">
        <v>0.47499999999999998</v>
      </c>
      <c r="D905">
        <v>0.36</v>
      </c>
      <c r="E905">
        <v>0.1</v>
      </c>
      <c r="F905">
        <v>0.42849999999999999</v>
      </c>
      <c r="G905">
        <v>0.19650000000000001</v>
      </c>
      <c r="H905">
        <v>9.9000000000000005E-2</v>
      </c>
      <c r="I905">
        <v>0.112</v>
      </c>
      <c r="J905">
        <v>7</v>
      </c>
      <c r="K905">
        <v>5</v>
      </c>
      <c r="L905" t="s">
        <v>49</v>
      </c>
      <c r="M905" t="s">
        <v>50</v>
      </c>
      <c r="N905" t="s">
        <v>51</v>
      </c>
      <c r="O905">
        <v>6</v>
      </c>
      <c r="P905" t="s">
        <v>36</v>
      </c>
      <c r="Q905">
        <v>14.1</v>
      </c>
    </row>
    <row r="906" spans="1:17" x14ac:dyDescent="0.25">
      <c r="A906">
        <v>3738</v>
      </c>
      <c r="B906" t="s">
        <v>31</v>
      </c>
      <c r="C906">
        <v>0.625</v>
      </c>
      <c r="D906">
        <v>0.47</v>
      </c>
      <c r="E906">
        <v>0.15</v>
      </c>
      <c r="F906">
        <v>1.1240000000000001</v>
      </c>
      <c r="G906">
        <v>0.55600000000000005</v>
      </c>
      <c r="H906">
        <v>0.23150000000000001</v>
      </c>
      <c r="I906">
        <v>0.28699999999999998</v>
      </c>
      <c r="J906">
        <v>9</v>
      </c>
      <c r="K906">
        <v>9</v>
      </c>
      <c r="L906" t="s">
        <v>67</v>
      </c>
      <c r="M906" t="s">
        <v>68</v>
      </c>
      <c r="N906" t="s">
        <v>69</v>
      </c>
      <c r="O906">
        <v>2</v>
      </c>
      <c r="P906" t="s">
        <v>70</v>
      </c>
      <c r="Q906">
        <v>18</v>
      </c>
    </row>
    <row r="907" spans="1:17" x14ac:dyDescent="0.25">
      <c r="A907">
        <v>117</v>
      </c>
      <c r="B907" t="s">
        <v>22</v>
      </c>
      <c r="C907">
        <v>0.49</v>
      </c>
      <c r="D907">
        <v>0.375</v>
      </c>
      <c r="E907">
        <v>0.13500000000000001</v>
      </c>
      <c r="F907">
        <v>0.61250000000000004</v>
      </c>
      <c r="G907">
        <v>0.2555</v>
      </c>
      <c r="H907">
        <v>0.10199999999999999</v>
      </c>
      <c r="I907">
        <v>0.22</v>
      </c>
      <c r="J907">
        <v>11</v>
      </c>
      <c r="K907">
        <v>5</v>
      </c>
      <c r="L907" t="s">
        <v>49</v>
      </c>
      <c r="M907" t="s">
        <v>50</v>
      </c>
      <c r="N907" t="s">
        <v>51</v>
      </c>
      <c r="O907">
        <v>3</v>
      </c>
      <c r="P907" t="s">
        <v>39</v>
      </c>
      <c r="Q907">
        <v>3.6</v>
      </c>
    </row>
    <row r="908" spans="1:17" x14ac:dyDescent="0.25">
      <c r="A908">
        <v>1159</v>
      </c>
      <c r="B908" t="s">
        <v>31</v>
      </c>
      <c r="C908">
        <v>0.60499999999999998</v>
      </c>
      <c r="D908">
        <v>0.47499999999999998</v>
      </c>
      <c r="E908">
        <v>0.14000000000000001</v>
      </c>
      <c r="F908">
        <v>1.1174999999999999</v>
      </c>
      <c r="G908">
        <v>0.55500000000000005</v>
      </c>
      <c r="H908">
        <v>0.25700000000000001</v>
      </c>
      <c r="I908">
        <v>0.27400000000000002</v>
      </c>
      <c r="J908">
        <v>9</v>
      </c>
      <c r="K908">
        <v>7</v>
      </c>
      <c r="L908" t="s">
        <v>43</v>
      </c>
      <c r="M908" t="s">
        <v>44</v>
      </c>
      <c r="N908" t="s">
        <v>45</v>
      </c>
      <c r="O908">
        <v>5</v>
      </c>
      <c r="P908" t="s">
        <v>34</v>
      </c>
      <c r="Q908">
        <v>12.8</v>
      </c>
    </row>
    <row r="909" spans="1:17" x14ac:dyDescent="0.25">
      <c r="A909">
        <v>3876</v>
      </c>
      <c r="B909" t="s">
        <v>31</v>
      </c>
      <c r="C909">
        <v>0.29499999999999998</v>
      </c>
      <c r="D909">
        <v>0.22500000000000001</v>
      </c>
      <c r="E909">
        <v>0.09</v>
      </c>
      <c r="F909">
        <v>0.13850000000000001</v>
      </c>
      <c r="G909">
        <v>4.8000000000000001E-2</v>
      </c>
      <c r="H909">
        <v>4.5999999999999999E-2</v>
      </c>
      <c r="I909">
        <v>0.05</v>
      </c>
      <c r="J909">
        <v>9</v>
      </c>
      <c r="K909">
        <v>6</v>
      </c>
      <c r="L909" t="s">
        <v>40</v>
      </c>
      <c r="M909" t="s">
        <v>41</v>
      </c>
      <c r="N909" t="s">
        <v>42</v>
      </c>
      <c r="O909">
        <v>4</v>
      </c>
      <c r="P909" t="s">
        <v>59</v>
      </c>
      <c r="Q909">
        <v>6.1</v>
      </c>
    </row>
    <row r="910" spans="1:17" x14ac:dyDescent="0.25">
      <c r="A910">
        <v>2954</v>
      </c>
      <c r="B910" t="s">
        <v>22</v>
      </c>
      <c r="C910">
        <v>0.64500000000000002</v>
      </c>
      <c r="D910">
        <v>0.52</v>
      </c>
      <c r="E910">
        <v>0.17</v>
      </c>
      <c r="F910">
        <v>1.1970000000000001</v>
      </c>
      <c r="G910">
        <v>0.52600000000000002</v>
      </c>
      <c r="H910">
        <v>0.29249999999999998</v>
      </c>
      <c r="I910">
        <v>0.317</v>
      </c>
      <c r="J910">
        <v>11</v>
      </c>
      <c r="K910">
        <v>12</v>
      </c>
      <c r="L910" t="s">
        <v>63</v>
      </c>
      <c r="M910" t="s">
        <v>64</v>
      </c>
      <c r="N910" t="s">
        <v>29</v>
      </c>
      <c r="O910">
        <v>6</v>
      </c>
      <c r="P910" t="s">
        <v>36</v>
      </c>
      <c r="Q910">
        <v>14.1</v>
      </c>
    </row>
    <row r="911" spans="1:17" x14ac:dyDescent="0.25">
      <c r="A911">
        <v>2430</v>
      </c>
      <c r="B911" t="s">
        <v>31</v>
      </c>
      <c r="C911">
        <v>0.34</v>
      </c>
      <c r="D911">
        <v>0.255</v>
      </c>
      <c r="E911">
        <v>9.5000000000000001E-2</v>
      </c>
      <c r="F911">
        <v>0.21299999999999999</v>
      </c>
      <c r="G911">
        <v>8.1000000000000003E-2</v>
      </c>
      <c r="H911">
        <v>3.4000000000000002E-2</v>
      </c>
      <c r="I911">
        <v>7.0000000000000007E-2</v>
      </c>
      <c r="J911">
        <v>9</v>
      </c>
      <c r="K911">
        <v>7</v>
      </c>
      <c r="L911" t="s">
        <v>43</v>
      </c>
      <c r="M911" t="s">
        <v>44</v>
      </c>
      <c r="N911" t="s">
        <v>45</v>
      </c>
      <c r="O911">
        <v>7</v>
      </c>
      <c r="P911" t="s">
        <v>26</v>
      </c>
      <c r="Q911">
        <v>2.5</v>
      </c>
    </row>
    <row r="912" spans="1:17" x14ac:dyDescent="0.25">
      <c r="A912">
        <v>1637</v>
      </c>
      <c r="B912" t="s">
        <v>31</v>
      </c>
      <c r="C912">
        <v>0.57499999999999996</v>
      </c>
      <c r="D912">
        <v>0.47</v>
      </c>
      <c r="E912">
        <v>0.185</v>
      </c>
      <c r="F912">
        <v>0.98499999999999999</v>
      </c>
      <c r="G912">
        <v>0.3745</v>
      </c>
      <c r="H912">
        <v>0.2175</v>
      </c>
      <c r="I912">
        <v>0.35499999999999998</v>
      </c>
      <c r="J912">
        <v>10</v>
      </c>
      <c r="K912">
        <v>6</v>
      </c>
      <c r="L912" t="s">
        <v>40</v>
      </c>
      <c r="M912" t="s">
        <v>41</v>
      </c>
      <c r="N912" t="s">
        <v>42</v>
      </c>
      <c r="O912">
        <v>4</v>
      </c>
      <c r="P912" t="s">
        <v>59</v>
      </c>
      <c r="Q912">
        <v>6.1</v>
      </c>
    </row>
    <row r="913" spans="1:17" x14ac:dyDescent="0.25">
      <c r="A913">
        <v>3691</v>
      </c>
      <c r="B913" t="s">
        <v>31</v>
      </c>
      <c r="C913">
        <v>0.64</v>
      </c>
      <c r="D913">
        <v>0.5</v>
      </c>
      <c r="E913">
        <v>0.17499999999999999</v>
      </c>
      <c r="F913">
        <v>1.2729999999999999</v>
      </c>
      <c r="G913">
        <v>0.50649999999999995</v>
      </c>
      <c r="H913">
        <v>0.29249999999999998</v>
      </c>
      <c r="I913">
        <v>0.40500000000000003</v>
      </c>
      <c r="J913">
        <v>13</v>
      </c>
      <c r="K913">
        <v>14</v>
      </c>
      <c r="L913" t="s">
        <v>60</v>
      </c>
      <c r="M913" t="s">
        <v>61</v>
      </c>
      <c r="N913" t="s">
        <v>62</v>
      </c>
      <c r="O913">
        <v>6</v>
      </c>
      <c r="P913" t="s">
        <v>36</v>
      </c>
      <c r="Q913">
        <v>14.1</v>
      </c>
    </row>
    <row r="914" spans="1:17" x14ac:dyDescent="0.25">
      <c r="A914">
        <v>2863</v>
      </c>
      <c r="B914" t="s">
        <v>31</v>
      </c>
      <c r="C914">
        <v>0.73499999999999999</v>
      </c>
      <c r="D914">
        <v>0.56999999999999995</v>
      </c>
      <c r="E914">
        <v>0.21</v>
      </c>
      <c r="F914">
        <v>2.2355</v>
      </c>
      <c r="G914">
        <v>1.1705000000000001</v>
      </c>
      <c r="H914">
        <v>0.46300000000000002</v>
      </c>
      <c r="I914">
        <v>0.53149999999999997</v>
      </c>
      <c r="J914">
        <v>10</v>
      </c>
      <c r="K914">
        <v>2</v>
      </c>
      <c r="L914" t="s">
        <v>52</v>
      </c>
      <c r="M914" t="s">
        <v>53</v>
      </c>
      <c r="N914" t="s">
        <v>54</v>
      </c>
      <c r="O914">
        <v>5</v>
      </c>
      <c r="P914" t="s">
        <v>34</v>
      </c>
      <c r="Q914">
        <v>12.8</v>
      </c>
    </row>
    <row r="915" spans="1:17" x14ac:dyDescent="0.25">
      <c r="A915">
        <v>2116</v>
      </c>
      <c r="B915" t="s">
        <v>17</v>
      </c>
      <c r="C915">
        <v>0.18</v>
      </c>
      <c r="D915">
        <v>0.13</v>
      </c>
      <c r="E915">
        <v>4.4999999999999998E-2</v>
      </c>
      <c r="F915">
        <v>2.75E-2</v>
      </c>
      <c r="G915">
        <v>1.2500000000000001E-2</v>
      </c>
      <c r="H915">
        <v>0.01</v>
      </c>
      <c r="I915">
        <v>8.9999999999999993E-3</v>
      </c>
      <c r="J915">
        <v>3</v>
      </c>
      <c r="K915">
        <v>5</v>
      </c>
      <c r="L915" t="s">
        <v>49</v>
      </c>
      <c r="M915" t="s">
        <v>50</v>
      </c>
      <c r="N915" t="s">
        <v>51</v>
      </c>
      <c r="O915">
        <v>6</v>
      </c>
      <c r="P915" t="s">
        <v>36</v>
      </c>
      <c r="Q915">
        <v>14.1</v>
      </c>
    </row>
    <row r="916" spans="1:17" x14ac:dyDescent="0.25">
      <c r="A916">
        <v>154</v>
      </c>
      <c r="B916" t="s">
        <v>22</v>
      </c>
      <c r="C916">
        <v>0.60499999999999998</v>
      </c>
      <c r="D916">
        <v>0.48499999999999999</v>
      </c>
      <c r="E916">
        <v>0.16</v>
      </c>
      <c r="F916">
        <v>1.0565</v>
      </c>
      <c r="G916">
        <v>0.37</v>
      </c>
      <c r="H916">
        <v>0.23549999999999999</v>
      </c>
      <c r="I916">
        <v>0.35499999999999998</v>
      </c>
      <c r="J916">
        <v>10</v>
      </c>
      <c r="K916">
        <v>9</v>
      </c>
      <c r="L916" t="s">
        <v>67</v>
      </c>
      <c r="M916" t="s">
        <v>68</v>
      </c>
      <c r="N916" t="s">
        <v>69</v>
      </c>
      <c r="O916">
        <v>1</v>
      </c>
      <c r="P916" t="s">
        <v>21</v>
      </c>
      <c r="Q916">
        <v>22.1</v>
      </c>
    </row>
    <row r="917" spans="1:17" x14ac:dyDescent="0.25">
      <c r="A917">
        <v>3544</v>
      </c>
      <c r="B917" t="s">
        <v>17</v>
      </c>
      <c r="C917">
        <v>0.46</v>
      </c>
      <c r="D917">
        <v>0.34</v>
      </c>
      <c r="E917">
        <v>0.09</v>
      </c>
      <c r="F917">
        <v>0.38400000000000001</v>
      </c>
      <c r="G917">
        <v>0.17949999999999999</v>
      </c>
      <c r="H917">
        <v>6.8000000000000005E-2</v>
      </c>
      <c r="I917">
        <v>0.11</v>
      </c>
      <c r="J917">
        <v>8</v>
      </c>
      <c r="K917">
        <v>15</v>
      </c>
      <c r="L917" t="s">
        <v>32</v>
      </c>
      <c r="M917" t="s">
        <v>33</v>
      </c>
      <c r="N917" t="s">
        <v>29</v>
      </c>
      <c r="O917">
        <v>5</v>
      </c>
      <c r="P917" t="s">
        <v>34</v>
      </c>
      <c r="Q917">
        <v>12.8</v>
      </c>
    </row>
    <row r="918" spans="1:17" x14ac:dyDescent="0.25">
      <c r="A918">
        <v>631</v>
      </c>
      <c r="B918" t="s">
        <v>17</v>
      </c>
      <c r="C918">
        <v>0.47499999999999998</v>
      </c>
      <c r="D918">
        <v>0.36499999999999999</v>
      </c>
      <c r="E918">
        <v>0.115</v>
      </c>
      <c r="F918">
        <v>0.49</v>
      </c>
      <c r="G918">
        <v>0.223</v>
      </c>
      <c r="H918">
        <v>0.1235</v>
      </c>
      <c r="I918">
        <v>0.13350000000000001</v>
      </c>
      <c r="J918">
        <v>9</v>
      </c>
      <c r="K918">
        <v>3</v>
      </c>
      <c r="L918" t="s">
        <v>46</v>
      </c>
      <c r="M918" t="s">
        <v>47</v>
      </c>
      <c r="N918" t="s">
        <v>48</v>
      </c>
      <c r="O918">
        <v>2</v>
      </c>
      <c r="P918" t="s">
        <v>70</v>
      </c>
      <c r="Q918">
        <v>18</v>
      </c>
    </row>
    <row r="919" spans="1:17" x14ac:dyDescent="0.25">
      <c r="A919">
        <v>2436</v>
      </c>
      <c r="B919" t="s">
        <v>22</v>
      </c>
      <c r="C919">
        <v>0.46500000000000002</v>
      </c>
      <c r="D919">
        <v>0.38</v>
      </c>
      <c r="E919">
        <v>0.13500000000000001</v>
      </c>
      <c r="F919">
        <v>0.57899999999999996</v>
      </c>
      <c r="G919">
        <v>0.20799999999999999</v>
      </c>
      <c r="H919">
        <v>0.1095</v>
      </c>
      <c r="I919">
        <v>0.22</v>
      </c>
      <c r="J919">
        <v>14</v>
      </c>
      <c r="K919">
        <v>1</v>
      </c>
      <c r="L919" t="s">
        <v>65</v>
      </c>
      <c r="M919" t="s">
        <v>66</v>
      </c>
      <c r="N919" t="s">
        <v>29</v>
      </c>
      <c r="O919">
        <v>7</v>
      </c>
      <c r="P919" t="s">
        <v>26</v>
      </c>
      <c r="Q919">
        <v>2.5</v>
      </c>
    </row>
    <row r="920" spans="1:17" x14ac:dyDescent="0.25">
      <c r="A920">
        <v>1107</v>
      </c>
      <c r="B920" t="s">
        <v>17</v>
      </c>
      <c r="C920">
        <v>0.51</v>
      </c>
      <c r="D920">
        <v>0.4</v>
      </c>
      <c r="E920">
        <v>0.125</v>
      </c>
      <c r="F920">
        <v>0.5575</v>
      </c>
      <c r="G920">
        <v>0.26150000000000001</v>
      </c>
      <c r="H920">
        <v>0.1195</v>
      </c>
      <c r="I920">
        <v>0.1525</v>
      </c>
      <c r="J920">
        <v>9</v>
      </c>
      <c r="K920">
        <v>2</v>
      </c>
      <c r="L920" t="s">
        <v>52</v>
      </c>
      <c r="M920" t="s">
        <v>53</v>
      </c>
      <c r="N920" t="s">
        <v>54</v>
      </c>
      <c r="O920">
        <v>1</v>
      </c>
      <c r="P920" t="s">
        <v>21</v>
      </c>
      <c r="Q920">
        <v>22.1</v>
      </c>
    </row>
    <row r="921" spans="1:17" x14ac:dyDescent="0.25">
      <c r="A921">
        <v>3661</v>
      </c>
      <c r="B921" t="s">
        <v>22</v>
      </c>
      <c r="C921">
        <v>0.54500000000000004</v>
      </c>
      <c r="D921">
        <v>0.41</v>
      </c>
      <c r="E921">
        <v>0.125</v>
      </c>
      <c r="F921">
        <v>0.65400000000000003</v>
      </c>
      <c r="G921">
        <v>0.29449999999999998</v>
      </c>
      <c r="H921">
        <v>0.13150000000000001</v>
      </c>
      <c r="I921">
        <v>0.20499999999999999</v>
      </c>
      <c r="J921">
        <v>10</v>
      </c>
      <c r="K921">
        <v>11</v>
      </c>
      <c r="L921" t="s">
        <v>37</v>
      </c>
      <c r="M921" t="s">
        <v>38</v>
      </c>
      <c r="N921" t="s">
        <v>29</v>
      </c>
      <c r="O921">
        <v>9</v>
      </c>
      <c r="P921" t="s">
        <v>58</v>
      </c>
      <c r="Q921">
        <v>1.9</v>
      </c>
    </row>
    <row r="922" spans="1:17" x14ac:dyDescent="0.25">
      <c r="A922">
        <v>385</v>
      </c>
      <c r="B922" t="s">
        <v>31</v>
      </c>
      <c r="C922">
        <v>0.54500000000000004</v>
      </c>
      <c r="D922">
        <v>0.42499999999999999</v>
      </c>
      <c r="E922">
        <v>0.13500000000000001</v>
      </c>
      <c r="F922">
        <v>0.84450000000000003</v>
      </c>
      <c r="G922">
        <v>0.373</v>
      </c>
      <c r="H922">
        <v>0.21</v>
      </c>
      <c r="I922">
        <v>0.23499999999999999</v>
      </c>
      <c r="J922">
        <v>10</v>
      </c>
      <c r="K922">
        <v>11</v>
      </c>
      <c r="L922" t="s">
        <v>37</v>
      </c>
      <c r="M922" t="s">
        <v>38</v>
      </c>
      <c r="N922" t="s">
        <v>29</v>
      </c>
      <c r="O922">
        <v>6</v>
      </c>
      <c r="P922" t="s">
        <v>36</v>
      </c>
      <c r="Q922">
        <v>14.1</v>
      </c>
    </row>
    <row r="923" spans="1:17" x14ac:dyDescent="0.25">
      <c r="A923">
        <v>3931</v>
      </c>
      <c r="B923" t="s">
        <v>22</v>
      </c>
      <c r="C923">
        <v>0.67</v>
      </c>
      <c r="D923">
        <v>0.53500000000000003</v>
      </c>
      <c r="E923">
        <v>0.185</v>
      </c>
      <c r="F923">
        <v>1.597</v>
      </c>
      <c r="G923">
        <v>0.62749999999999995</v>
      </c>
      <c r="H923">
        <v>0.35</v>
      </c>
      <c r="I923">
        <v>0.47</v>
      </c>
      <c r="J923">
        <v>21</v>
      </c>
      <c r="K923">
        <v>3</v>
      </c>
      <c r="L923" t="s">
        <v>46</v>
      </c>
      <c r="M923" t="s">
        <v>47</v>
      </c>
      <c r="N923" t="s">
        <v>48</v>
      </c>
      <c r="O923">
        <v>3</v>
      </c>
      <c r="P923" t="s">
        <v>39</v>
      </c>
      <c r="Q923">
        <v>3.6</v>
      </c>
    </row>
    <row r="924" spans="1:17" x14ac:dyDescent="0.25">
      <c r="A924">
        <v>2341</v>
      </c>
      <c r="B924" t="s">
        <v>22</v>
      </c>
      <c r="C924">
        <v>0.59</v>
      </c>
      <c r="D924">
        <v>0.47</v>
      </c>
      <c r="E924">
        <v>0.17</v>
      </c>
      <c r="F924">
        <v>0.9</v>
      </c>
      <c r="G924">
        <v>0.35499999999999998</v>
      </c>
      <c r="H924">
        <v>0.1905</v>
      </c>
      <c r="I924">
        <v>0.25</v>
      </c>
      <c r="J924">
        <v>11</v>
      </c>
      <c r="K924">
        <v>7</v>
      </c>
      <c r="L924" t="s">
        <v>43</v>
      </c>
      <c r="M924" t="s">
        <v>44</v>
      </c>
      <c r="N924" t="s">
        <v>45</v>
      </c>
      <c r="O924">
        <v>1</v>
      </c>
      <c r="P924" t="s">
        <v>21</v>
      </c>
      <c r="Q924">
        <v>22.1</v>
      </c>
    </row>
    <row r="925" spans="1:17" x14ac:dyDescent="0.25">
      <c r="A925">
        <v>192</v>
      </c>
      <c r="B925" t="s">
        <v>31</v>
      </c>
      <c r="C925">
        <v>0.61</v>
      </c>
      <c r="D925">
        <v>0.48499999999999999</v>
      </c>
      <c r="E925">
        <v>0.17</v>
      </c>
      <c r="F925">
        <v>1.0225</v>
      </c>
      <c r="G925">
        <v>0.41899999999999998</v>
      </c>
      <c r="H925">
        <v>0.24049999999999999</v>
      </c>
      <c r="I925">
        <v>0.36</v>
      </c>
      <c r="J925">
        <v>12</v>
      </c>
      <c r="K925">
        <v>6</v>
      </c>
      <c r="L925" t="s">
        <v>40</v>
      </c>
      <c r="M925" t="s">
        <v>41</v>
      </c>
      <c r="N925" t="s">
        <v>42</v>
      </c>
      <c r="O925">
        <v>10</v>
      </c>
      <c r="P925" t="s">
        <v>35</v>
      </c>
      <c r="Q925">
        <v>24.1</v>
      </c>
    </row>
    <row r="926" spans="1:17" x14ac:dyDescent="0.25">
      <c r="A926">
        <v>988</v>
      </c>
      <c r="B926" t="s">
        <v>31</v>
      </c>
      <c r="C926">
        <v>0.56999999999999995</v>
      </c>
      <c r="D926">
        <v>0.44500000000000001</v>
      </c>
      <c r="E926">
        <v>0.14000000000000001</v>
      </c>
      <c r="F926">
        <v>1.0634999999999999</v>
      </c>
      <c r="G926">
        <v>0.52649999999999997</v>
      </c>
      <c r="H926">
        <v>0.2195</v>
      </c>
      <c r="I926">
        <v>0.24</v>
      </c>
      <c r="J926">
        <v>8</v>
      </c>
      <c r="K926">
        <v>2</v>
      </c>
      <c r="L926" t="s">
        <v>52</v>
      </c>
      <c r="M926" t="s">
        <v>53</v>
      </c>
      <c r="N926" t="s">
        <v>54</v>
      </c>
      <c r="O926">
        <v>1</v>
      </c>
      <c r="P926" t="s">
        <v>21</v>
      </c>
      <c r="Q926">
        <v>22.1</v>
      </c>
    </row>
    <row r="927" spans="1:17" x14ac:dyDescent="0.25">
      <c r="A927">
        <v>4043</v>
      </c>
      <c r="B927" t="s">
        <v>22</v>
      </c>
      <c r="C927">
        <v>0.57499999999999996</v>
      </c>
      <c r="D927">
        <v>0.46</v>
      </c>
      <c r="E927">
        <v>0.16500000000000001</v>
      </c>
      <c r="F927">
        <v>0.95750000000000002</v>
      </c>
      <c r="G927">
        <v>0.48149999999999998</v>
      </c>
      <c r="H927">
        <v>0.19450000000000001</v>
      </c>
      <c r="I927">
        <v>0.23599999999999999</v>
      </c>
      <c r="J927">
        <v>10</v>
      </c>
      <c r="K927">
        <v>8</v>
      </c>
      <c r="L927" t="s">
        <v>55</v>
      </c>
      <c r="M927" t="s">
        <v>56</v>
      </c>
      <c r="N927" t="s">
        <v>57</v>
      </c>
      <c r="O927">
        <v>5</v>
      </c>
      <c r="P927" t="s">
        <v>34</v>
      </c>
      <c r="Q927">
        <v>12.8</v>
      </c>
    </row>
    <row r="928" spans="1:17" x14ac:dyDescent="0.25">
      <c r="A928">
        <v>846</v>
      </c>
      <c r="B928" t="s">
        <v>31</v>
      </c>
      <c r="C928">
        <v>0.54</v>
      </c>
      <c r="D928">
        <v>0.40500000000000003</v>
      </c>
      <c r="E928">
        <v>0.125</v>
      </c>
      <c r="F928">
        <v>0.89100000000000001</v>
      </c>
      <c r="G928">
        <v>0.48149999999999998</v>
      </c>
      <c r="H928">
        <v>0.1915</v>
      </c>
      <c r="I928">
        <v>0.20200000000000001</v>
      </c>
      <c r="J928">
        <v>9</v>
      </c>
      <c r="K928">
        <v>1</v>
      </c>
      <c r="L928" t="s">
        <v>65</v>
      </c>
      <c r="M928" t="s">
        <v>66</v>
      </c>
      <c r="N928" t="s">
        <v>29</v>
      </c>
      <c r="O928">
        <v>9</v>
      </c>
      <c r="P928" t="s">
        <v>58</v>
      </c>
      <c r="Q928">
        <v>1.9</v>
      </c>
    </row>
    <row r="929" spans="1:17" x14ac:dyDescent="0.25">
      <c r="A929">
        <v>1775</v>
      </c>
      <c r="B929" t="s">
        <v>31</v>
      </c>
      <c r="C929">
        <v>0.46500000000000002</v>
      </c>
      <c r="D929">
        <v>0.36</v>
      </c>
      <c r="E929">
        <v>0.115</v>
      </c>
      <c r="F929">
        <v>0.57950000000000002</v>
      </c>
      <c r="G929">
        <v>0.29499999999999998</v>
      </c>
      <c r="H929">
        <v>0.13950000000000001</v>
      </c>
      <c r="I929">
        <v>0.12</v>
      </c>
      <c r="J929">
        <v>7</v>
      </c>
      <c r="K929">
        <v>5</v>
      </c>
      <c r="L929" t="s">
        <v>49</v>
      </c>
      <c r="M929" t="s">
        <v>50</v>
      </c>
      <c r="N929" t="s">
        <v>51</v>
      </c>
      <c r="O929">
        <v>5</v>
      </c>
      <c r="P929" t="s">
        <v>34</v>
      </c>
      <c r="Q929">
        <v>12.8</v>
      </c>
    </row>
    <row r="930" spans="1:17" x14ac:dyDescent="0.25">
      <c r="A930">
        <v>2780</v>
      </c>
      <c r="B930" t="s">
        <v>31</v>
      </c>
      <c r="C930">
        <v>0.59</v>
      </c>
      <c r="D930">
        <v>0.47</v>
      </c>
      <c r="E930">
        <v>0.14499999999999999</v>
      </c>
      <c r="F930">
        <v>0.92349999999999999</v>
      </c>
      <c r="G930">
        <v>0.45450000000000002</v>
      </c>
      <c r="H930">
        <v>0.17299999999999999</v>
      </c>
      <c r="I930">
        <v>0.254</v>
      </c>
      <c r="J930">
        <v>9</v>
      </c>
      <c r="K930">
        <v>3</v>
      </c>
      <c r="L930" t="s">
        <v>46</v>
      </c>
      <c r="M930" t="s">
        <v>47</v>
      </c>
      <c r="N930" t="s">
        <v>48</v>
      </c>
      <c r="O930">
        <v>5</v>
      </c>
      <c r="P930" t="s">
        <v>34</v>
      </c>
      <c r="Q930">
        <v>12.8</v>
      </c>
    </row>
    <row r="931" spans="1:17" x14ac:dyDescent="0.25">
      <c r="A931">
        <v>3355</v>
      </c>
      <c r="B931" t="s">
        <v>22</v>
      </c>
      <c r="C931">
        <v>0.45500000000000002</v>
      </c>
      <c r="D931">
        <v>0.36</v>
      </c>
      <c r="E931">
        <v>0.11</v>
      </c>
      <c r="F931">
        <v>0.4385</v>
      </c>
      <c r="G931">
        <v>0.20599999999999999</v>
      </c>
      <c r="H931">
        <v>9.8000000000000004E-2</v>
      </c>
      <c r="I931">
        <v>0.125</v>
      </c>
      <c r="J931">
        <v>10</v>
      </c>
      <c r="K931">
        <v>4</v>
      </c>
      <c r="L931" t="s">
        <v>18</v>
      </c>
      <c r="M931" t="s">
        <v>19</v>
      </c>
      <c r="N931" t="s">
        <v>20</v>
      </c>
      <c r="O931">
        <v>2</v>
      </c>
      <c r="P931" t="s">
        <v>70</v>
      </c>
      <c r="Q931">
        <v>18</v>
      </c>
    </row>
    <row r="932" spans="1:17" x14ac:dyDescent="0.25">
      <c r="A932">
        <v>3620</v>
      </c>
      <c r="B932" t="s">
        <v>22</v>
      </c>
      <c r="C932">
        <v>0.64</v>
      </c>
      <c r="D932">
        <v>0.5</v>
      </c>
      <c r="E932">
        <v>0.17</v>
      </c>
      <c r="F932">
        <v>1.1200000000000001</v>
      </c>
      <c r="G932">
        <v>0.4955</v>
      </c>
      <c r="H932">
        <v>0.26450000000000001</v>
      </c>
      <c r="I932">
        <v>0.32</v>
      </c>
      <c r="J932">
        <v>12</v>
      </c>
      <c r="K932">
        <v>2</v>
      </c>
      <c r="L932" t="s">
        <v>52</v>
      </c>
      <c r="M932" t="s">
        <v>53</v>
      </c>
      <c r="N932" t="s">
        <v>54</v>
      </c>
      <c r="O932">
        <v>10</v>
      </c>
      <c r="P932" t="s">
        <v>35</v>
      </c>
      <c r="Q932">
        <v>24.1</v>
      </c>
    </row>
    <row r="933" spans="1:17" x14ac:dyDescent="0.25">
      <c r="A933">
        <v>1903</v>
      </c>
      <c r="B933" t="s">
        <v>31</v>
      </c>
      <c r="C933">
        <v>0.57499999999999996</v>
      </c>
      <c r="D933">
        <v>0.45500000000000002</v>
      </c>
      <c r="E933">
        <v>0.155</v>
      </c>
      <c r="F933">
        <v>1.0129999999999999</v>
      </c>
      <c r="G933">
        <v>0.46850000000000003</v>
      </c>
      <c r="H933">
        <v>0.20849999999999999</v>
      </c>
      <c r="I933">
        <v>0.29499999999999998</v>
      </c>
      <c r="J933">
        <v>11</v>
      </c>
      <c r="K933">
        <v>13</v>
      </c>
      <c r="L933" t="s">
        <v>27</v>
      </c>
      <c r="M933" t="s">
        <v>28</v>
      </c>
      <c r="N933" t="s">
        <v>29</v>
      </c>
      <c r="O933">
        <v>9</v>
      </c>
      <c r="P933" t="s">
        <v>58</v>
      </c>
      <c r="Q933">
        <v>1.9</v>
      </c>
    </row>
    <row r="934" spans="1:17" x14ac:dyDescent="0.25">
      <c r="A934">
        <v>1527</v>
      </c>
      <c r="B934" t="s">
        <v>31</v>
      </c>
      <c r="C934">
        <v>0.70499999999999996</v>
      </c>
      <c r="D934">
        <v>0.56000000000000005</v>
      </c>
      <c r="E934">
        <v>0.16500000000000001</v>
      </c>
      <c r="F934">
        <v>1.675</v>
      </c>
      <c r="G934">
        <v>0.79700000000000004</v>
      </c>
      <c r="H934">
        <v>0.40949999999999998</v>
      </c>
      <c r="I934">
        <v>0.38800000000000001</v>
      </c>
      <c r="J934">
        <v>10</v>
      </c>
      <c r="K934">
        <v>13</v>
      </c>
      <c r="L934" t="s">
        <v>27</v>
      </c>
      <c r="M934" t="s">
        <v>28</v>
      </c>
      <c r="N934" t="s">
        <v>29</v>
      </c>
      <c r="O934">
        <v>8</v>
      </c>
      <c r="P934" t="s">
        <v>30</v>
      </c>
      <c r="Q934">
        <v>12.3</v>
      </c>
    </row>
    <row r="935" spans="1:17" x14ac:dyDescent="0.25">
      <c r="A935">
        <v>291</v>
      </c>
      <c r="B935" t="s">
        <v>31</v>
      </c>
      <c r="C935">
        <v>0.54</v>
      </c>
      <c r="D935">
        <v>0.435</v>
      </c>
      <c r="E935">
        <v>0.18</v>
      </c>
      <c r="F935">
        <v>0.996</v>
      </c>
      <c r="G935">
        <v>0.38350000000000001</v>
      </c>
      <c r="H935">
        <v>0.22600000000000001</v>
      </c>
      <c r="I935">
        <v>0.32500000000000001</v>
      </c>
      <c r="J935">
        <v>17</v>
      </c>
      <c r="K935">
        <v>13</v>
      </c>
      <c r="L935" t="s">
        <v>27</v>
      </c>
      <c r="M935" t="s">
        <v>28</v>
      </c>
      <c r="N935" t="s">
        <v>29</v>
      </c>
      <c r="O935">
        <v>7</v>
      </c>
      <c r="P935" t="s">
        <v>26</v>
      </c>
      <c r="Q935">
        <v>2.5</v>
      </c>
    </row>
    <row r="936" spans="1:17" x14ac:dyDescent="0.25">
      <c r="A936">
        <v>324</v>
      </c>
      <c r="B936" t="s">
        <v>17</v>
      </c>
      <c r="C936">
        <v>0.26500000000000001</v>
      </c>
      <c r="D936">
        <v>0.20499999999999999</v>
      </c>
      <c r="E936">
        <v>7.0000000000000007E-2</v>
      </c>
      <c r="F936">
        <v>0.1055</v>
      </c>
      <c r="G936">
        <v>3.9E-2</v>
      </c>
      <c r="H936">
        <v>4.1000000000000002E-2</v>
      </c>
      <c r="I936">
        <v>3.5000000000000003E-2</v>
      </c>
      <c r="J936">
        <v>5</v>
      </c>
      <c r="K936">
        <v>3</v>
      </c>
      <c r="L936" t="s">
        <v>46</v>
      </c>
      <c r="M936" t="s">
        <v>47</v>
      </c>
      <c r="N936" t="s">
        <v>48</v>
      </c>
      <c r="O936">
        <v>2</v>
      </c>
      <c r="P936" t="s">
        <v>70</v>
      </c>
      <c r="Q936">
        <v>18</v>
      </c>
    </row>
    <row r="937" spans="1:17" x14ac:dyDescent="0.25">
      <c r="A937">
        <v>515</v>
      </c>
      <c r="B937" t="s">
        <v>22</v>
      </c>
      <c r="C937">
        <v>0.27500000000000002</v>
      </c>
      <c r="D937">
        <v>0.19500000000000001</v>
      </c>
      <c r="E937">
        <v>7.0000000000000007E-2</v>
      </c>
      <c r="F937">
        <v>0.08</v>
      </c>
      <c r="G937">
        <v>3.1E-2</v>
      </c>
      <c r="H937">
        <v>2.1499999999999998E-2</v>
      </c>
      <c r="I937">
        <v>2.5000000000000001E-2</v>
      </c>
      <c r="J937">
        <v>5</v>
      </c>
      <c r="K937">
        <v>12</v>
      </c>
      <c r="L937" t="s">
        <v>63</v>
      </c>
      <c r="M937" t="s">
        <v>64</v>
      </c>
      <c r="N937" t="s">
        <v>29</v>
      </c>
      <c r="O937">
        <v>2</v>
      </c>
      <c r="P937" t="s">
        <v>70</v>
      </c>
      <c r="Q937">
        <v>18</v>
      </c>
    </row>
    <row r="938" spans="1:17" x14ac:dyDescent="0.25">
      <c r="A938">
        <v>1128</v>
      </c>
      <c r="B938" t="s">
        <v>31</v>
      </c>
      <c r="C938">
        <v>0.56000000000000005</v>
      </c>
      <c r="D938">
        <v>0.44500000000000001</v>
      </c>
      <c r="E938">
        <v>0.16</v>
      </c>
      <c r="F938">
        <v>0.89649999999999996</v>
      </c>
      <c r="G938">
        <v>0.42</v>
      </c>
      <c r="H938">
        <v>0.2175</v>
      </c>
      <c r="I938">
        <v>0.2215</v>
      </c>
      <c r="J938">
        <v>8</v>
      </c>
      <c r="K938">
        <v>11</v>
      </c>
      <c r="L938" t="s">
        <v>37</v>
      </c>
      <c r="M938" t="s">
        <v>38</v>
      </c>
      <c r="N938" t="s">
        <v>29</v>
      </c>
      <c r="O938">
        <v>3</v>
      </c>
      <c r="P938" t="s">
        <v>39</v>
      </c>
      <c r="Q938">
        <v>3.6</v>
      </c>
    </row>
    <row r="939" spans="1:17" x14ac:dyDescent="0.25">
      <c r="A939">
        <v>3605</v>
      </c>
      <c r="B939" t="s">
        <v>17</v>
      </c>
      <c r="C939">
        <v>0.45500000000000002</v>
      </c>
      <c r="D939">
        <v>0.37</v>
      </c>
      <c r="E939">
        <v>0.11</v>
      </c>
      <c r="F939">
        <v>0.51400000000000001</v>
      </c>
      <c r="G939">
        <v>0.23849999999999999</v>
      </c>
      <c r="H939">
        <v>0.1235</v>
      </c>
      <c r="I939">
        <v>0.126</v>
      </c>
      <c r="J939">
        <v>8</v>
      </c>
      <c r="K939">
        <v>12</v>
      </c>
      <c r="L939" t="s">
        <v>63</v>
      </c>
      <c r="M939" t="s">
        <v>64</v>
      </c>
      <c r="N939" t="s">
        <v>29</v>
      </c>
      <c r="O939">
        <v>7</v>
      </c>
      <c r="P939" t="s">
        <v>26</v>
      </c>
      <c r="Q939">
        <v>2.5</v>
      </c>
    </row>
    <row r="940" spans="1:17" x14ac:dyDescent="0.25">
      <c r="A940">
        <v>2019</v>
      </c>
      <c r="B940" t="s">
        <v>31</v>
      </c>
      <c r="C940">
        <v>0.505</v>
      </c>
      <c r="D940">
        <v>0.38500000000000001</v>
      </c>
      <c r="E940">
        <v>0.115</v>
      </c>
      <c r="F940">
        <v>0.48249999999999998</v>
      </c>
      <c r="G940">
        <v>0.21</v>
      </c>
      <c r="H940">
        <v>0.10349999999999999</v>
      </c>
      <c r="I940">
        <v>0.1535</v>
      </c>
      <c r="J940">
        <v>10</v>
      </c>
      <c r="K940">
        <v>7</v>
      </c>
      <c r="L940" t="s">
        <v>43</v>
      </c>
      <c r="M940" t="s">
        <v>44</v>
      </c>
      <c r="N940" t="s">
        <v>45</v>
      </c>
      <c r="O940">
        <v>5</v>
      </c>
      <c r="P940" t="s">
        <v>34</v>
      </c>
      <c r="Q940">
        <v>12.8</v>
      </c>
    </row>
    <row r="941" spans="1:17" x14ac:dyDescent="0.25">
      <c r="A941">
        <v>394</v>
      </c>
      <c r="B941" t="s">
        <v>17</v>
      </c>
      <c r="C941">
        <v>0.36499999999999999</v>
      </c>
      <c r="D941">
        <v>0.29499999999999998</v>
      </c>
      <c r="E941">
        <v>9.5000000000000001E-2</v>
      </c>
      <c r="F941">
        <v>0.25</v>
      </c>
      <c r="G941">
        <v>0.1075</v>
      </c>
      <c r="H941">
        <v>5.45E-2</v>
      </c>
      <c r="I941">
        <v>0.08</v>
      </c>
      <c r="J941">
        <v>9</v>
      </c>
      <c r="K941">
        <v>2</v>
      </c>
      <c r="L941" t="s">
        <v>52</v>
      </c>
      <c r="M941" t="s">
        <v>53</v>
      </c>
      <c r="N941" t="s">
        <v>54</v>
      </c>
      <c r="O941">
        <v>8</v>
      </c>
      <c r="P941" t="s">
        <v>30</v>
      </c>
      <c r="Q941">
        <v>12.3</v>
      </c>
    </row>
    <row r="942" spans="1:17" x14ac:dyDescent="0.25">
      <c r="A942">
        <v>4056</v>
      </c>
      <c r="B942" t="s">
        <v>22</v>
      </c>
      <c r="C942">
        <v>0.64500000000000002</v>
      </c>
      <c r="D942">
        <v>0.5</v>
      </c>
      <c r="E942">
        <v>0.15</v>
      </c>
      <c r="F942">
        <v>1.159</v>
      </c>
      <c r="G942">
        <v>0.46750000000000003</v>
      </c>
      <c r="H942">
        <v>0.33550000000000002</v>
      </c>
      <c r="I942">
        <v>0.31</v>
      </c>
      <c r="J942">
        <v>9</v>
      </c>
      <c r="K942">
        <v>15</v>
      </c>
      <c r="L942" t="s">
        <v>32</v>
      </c>
      <c r="M942" t="s">
        <v>33</v>
      </c>
      <c r="N942" t="s">
        <v>29</v>
      </c>
      <c r="O942">
        <v>9</v>
      </c>
      <c r="P942" t="s">
        <v>58</v>
      </c>
      <c r="Q942">
        <v>1.9</v>
      </c>
    </row>
    <row r="943" spans="1:17" x14ac:dyDescent="0.25">
      <c r="A943">
        <v>3310</v>
      </c>
      <c r="B943" t="s">
        <v>17</v>
      </c>
      <c r="C943">
        <v>0.48499999999999999</v>
      </c>
      <c r="D943">
        <v>0.35499999999999998</v>
      </c>
      <c r="E943">
        <v>0.12</v>
      </c>
      <c r="F943">
        <v>0.50849999999999995</v>
      </c>
      <c r="G943">
        <v>0.21</v>
      </c>
      <c r="H943">
        <v>0.122</v>
      </c>
      <c r="I943">
        <v>0.13500000000000001</v>
      </c>
      <c r="J943">
        <v>9</v>
      </c>
      <c r="K943">
        <v>9</v>
      </c>
      <c r="L943" t="s">
        <v>67</v>
      </c>
      <c r="M943" t="s">
        <v>68</v>
      </c>
      <c r="N943" t="s">
        <v>69</v>
      </c>
      <c r="O943">
        <v>6</v>
      </c>
      <c r="P943" t="s">
        <v>36</v>
      </c>
      <c r="Q943">
        <v>14.1</v>
      </c>
    </row>
    <row r="944" spans="1:17" x14ac:dyDescent="0.25">
      <c r="A944">
        <v>1879</v>
      </c>
      <c r="B944" t="s">
        <v>17</v>
      </c>
      <c r="C944">
        <v>0.54500000000000004</v>
      </c>
      <c r="D944">
        <v>0.42499999999999999</v>
      </c>
      <c r="E944">
        <v>0.14000000000000001</v>
      </c>
      <c r="F944">
        <v>0.8145</v>
      </c>
      <c r="G944">
        <v>0.30499999999999999</v>
      </c>
      <c r="H944">
        <v>0.23100000000000001</v>
      </c>
      <c r="I944">
        <v>0.24399999999999999</v>
      </c>
      <c r="J944">
        <v>10</v>
      </c>
      <c r="K944">
        <v>12</v>
      </c>
      <c r="L944" t="s">
        <v>63</v>
      </c>
      <c r="M944" t="s">
        <v>64</v>
      </c>
      <c r="N944" t="s">
        <v>29</v>
      </c>
      <c r="O944">
        <v>5</v>
      </c>
      <c r="P944" t="s">
        <v>34</v>
      </c>
      <c r="Q944">
        <v>12.8</v>
      </c>
    </row>
    <row r="945" spans="1:17" x14ac:dyDescent="0.25">
      <c r="A945">
        <v>3758</v>
      </c>
      <c r="B945" t="s">
        <v>17</v>
      </c>
      <c r="C945">
        <v>0.52</v>
      </c>
      <c r="D945">
        <v>0.41</v>
      </c>
      <c r="E945">
        <v>0.14000000000000001</v>
      </c>
      <c r="F945">
        <v>0.69899999999999995</v>
      </c>
      <c r="G945">
        <v>0.33950000000000002</v>
      </c>
      <c r="H945">
        <v>0.129</v>
      </c>
      <c r="I945">
        <v>0.19450000000000001</v>
      </c>
      <c r="J945">
        <v>10</v>
      </c>
      <c r="K945">
        <v>11</v>
      </c>
      <c r="L945" t="s">
        <v>37</v>
      </c>
      <c r="M945" t="s">
        <v>38</v>
      </c>
      <c r="N945" t="s">
        <v>29</v>
      </c>
      <c r="O945">
        <v>10</v>
      </c>
      <c r="P945" t="s">
        <v>35</v>
      </c>
      <c r="Q945">
        <v>24.1</v>
      </c>
    </row>
    <row r="946" spans="1:17" x14ac:dyDescent="0.25">
      <c r="A946">
        <v>3553</v>
      </c>
      <c r="B946" t="s">
        <v>17</v>
      </c>
      <c r="C946">
        <v>0.52500000000000002</v>
      </c>
      <c r="D946">
        <v>0.39</v>
      </c>
      <c r="E946">
        <v>0.105</v>
      </c>
      <c r="F946">
        <v>0.56699999999999995</v>
      </c>
      <c r="G946">
        <v>0.28749999999999998</v>
      </c>
      <c r="H946">
        <v>0.1075</v>
      </c>
      <c r="I946">
        <v>0.16</v>
      </c>
      <c r="J946">
        <v>8</v>
      </c>
      <c r="K946">
        <v>4</v>
      </c>
      <c r="L946" t="s">
        <v>18</v>
      </c>
      <c r="M946" t="s">
        <v>19</v>
      </c>
      <c r="N946" t="s">
        <v>20</v>
      </c>
      <c r="O946">
        <v>2</v>
      </c>
      <c r="P946" t="s">
        <v>70</v>
      </c>
      <c r="Q946">
        <v>18</v>
      </c>
    </row>
    <row r="947" spans="1:17" x14ac:dyDescent="0.25">
      <c r="A947">
        <v>1928</v>
      </c>
      <c r="B947" t="s">
        <v>31</v>
      </c>
      <c r="C947">
        <v>0.61499999999999999</v>
      </c>
      <c r="D947">
        <v>0.47</v>
      </c>
      <c r="E947">
        <v>0.15</v>
      </c>
      <c r="F947">
        <v>1.0874999999999999</v>
      </c>
      <c r="G947">
        <v>0.4975</v>
      </c>
      <c r="H947">
        <v>0.28299999999999997</v>
      </c>
      <c r="I947">
        <v>0.26850000000000002</v>
      </c>
      <c r="J947">
        <v>9</v>
      </c>
      <c r="K947">
        <v>11</v>
      </c>
      <c r="L947" t="s">
        <v>37</v>
      </c>
      <c r="M947" t="s">
        <v>38</v>
      </c>
      <c r="N947" t="s">
        <v>29</v>
      </c>
      <c r="O947">
        <v>2</v>
      </c>
      <c r="P947" t="s">
        <v>70</v>
      </c>
      <c r="Q947">
        <v>18</v>
      </c>
    </row>
    <row r="948" spans="1:17" x14ac:dyDescent="0.25">
      <c r="A948">
        <v>376</v>
      </c>
      <c r="B948" t="s">
        <v>22</v>
      </c>
      <c r="C948">
        <v>0.67500000000000004</v>
      </c>
      <c r="D948">
        <v>0.54500000000000004</v>
      </c>
      <c r="E948">
        <v>0.19500000000000001</v>
      </c>
      <c r="F948">
        <v>1.7344999999999999</v>
      </c>
      <c r="G948">
        <v>0.6845</v>
      </c>
      <c r="H948">
        <v>0.3695</v>
      </c>
      <c r="I948">
        <v>0.60499999999999998</v>
      </c>
      <c r="J948">
        <v>20</v>
      </c>
      <c r="K948">
        <v>5</v>
      </c>
      <c r="L948" t="s">
        <v>49</v>
      </c>
      <c r="M948" t="s">
        <v>50</v>
      </c>
      <c r="N948" t="s">
        <v>51</v>
      </c>
      <c r="O948">
        <v>3</v>
      </c>
      <c r="P948" t="s">
        <v>39</v>
      </c>
      <c r="Q948">
        <v>3.6</v>
      </c>
    </row>
    <row r="949" spans="1:17" x14ac:dyDescent="0.25">
      <c r="A949">
        <v>451</v>
      </c>
      <c r="B949" t="s">
        <v>31</v>
      </c>
      <c r="C949">
        <v>0.72499999999999998</v>
      </c>
      <c r="D949">
        <v>0.56499999999999995</v>
      </c>
      <c r="E949">
        <v>0.215</v>
      </c>
      <c r="F949">
        <v>1.891</v>
      </c>
      <c r="G949">
        <v>0.69750000000000001</v>
      </c>
      <c r="H949">
        <v>0.47249999999999998</v>
      </c>
      <c r="I949">
        <v>0.57999999999999996</v>
      </c>
      <c r="J949">
        <v>16</v>
      </c>
      <c r="K949">
        <v>2</v>
      </c>
      <c r="L949" t="s">
        <v>52</v>
      </c>
      <c r="M949" t="s">
        <v>53</v>
      </c>
      <c r="N949" t="s">
        <v>54</v>
      </c>
      <c r="O949">
        <v>4</v>
      </c>
      <c r="P949" t="s">
        <v>59</v>
      </c>
      <c r="Q949">
        <v>6.1</v>
      </c>
    </row>
    <row r="950" spans="1:17" x14ac:dyDescent="0.25">
      <c r="A950">
        <v>2761</v>
      </c>
      <c r="B950" t="s">
        <v>17</v>
      </c>
      <c r="C950">
        <v>0.55000000000000004</v>
      </c>
      <c r="D950">
        <v>0.43</v>
      </c>
      <c r="E950">
        <v>0.14499999999999999</v>
      </c>
      <c r="F950">
        <v>0.71199999999999997</v>
      </c>
      <c r="G950">
        <v>0.30249999999999999</v>
      </c>
      <c r="H950">
        <v>0.152</v>
      </c>
      <c r="I950">
        <v>0.22500000000000001</v>
      </c>
      <c r="J950">
        <v>10</v>
      </c>
      <c r="K950">
        <v>8</v>
      </c>
      <c r="L950" t="s">
        <v>55</v>
      </c>
      <c r="M950" t="s">
        <v>56</v>
      </c>
      <c r="N950" t="s">
        <v>57</v>
      </c>
      <c r="O950">
        <v>9</v>
      </c>
      <c r="P950" t="s">
        <v>58</v>
      </c>
      <c r="Q950">
        <v>1.9</v>
      </c>
    </row>
    <row r="951" spans="1:17" x14ac:dyDescent="0.25">
      <c r="A951">
        <v>3611</v>
      </c>
      <c r="B951" t="s">
        <v>31</v>
      </c>
      <c r="C951">
        <v>0.57999999999999996</v>
      </c>
      <c r="D951">
        <v>0.45</v>
      </c>
      <c r="E951">
        <v>0.16</v>
      </c>
      <c r="F951">
        <v>0.86750000000000005</v>
      </c>
      <c r="G951">
        <v>0.39350000000000002</v>
      </c>
      <c r="H951">
        <v>0.221</v>
      </c>
      <c r="I951">
        <v>0.215</v>
      </c>
      <c r="J951">
        <v>9</v>
      </c>
      <c r="K951">
        <v>11</v>
      </c>
      <c r="L951" t="s">
        <v>37</v>
      </c>
      <c r="M951" t="s">
        <v>38</v>
      </c>
      <c r="N951" t="s">
        <v>29</v>
      </c>
      <c r="O951">
        <v>1</v>
      </c>
      <c r="P951" t="s">
        <v>21</v>
      </c>
      <c r="Q951">
        <v>22.1</v>
      </c>
    </row>
    <row r="952" spans="1:17" x14ac:dyDescent="0.25">
      <c r="A952">
        <v>1839</v>
      </c>
      <c r="B952" t="s">
        <v>17</v>
      </c>
      <c r="C952">
        <v>0.41499999999999998</v>
      </c>
      <c r="D952">
        <v>0.31</v>
      </c>
      <c r="E952">
        <v>9.5000000000000001E-2</v>
      </c>
      <c r="F952">
        <v>0.311</v>
      </c>
      <c r="G952">
        <v>0.1125</v>
      </c>
      <c r="H952">
        <v>6.25E-2</v>
      </c>
      <c r="I952">
        <v>0.115</v>
      </c>
      <c r="J952">
        <v>8</v>
      </c>
      <c r="K952">
        <v>4</v>
      </c>
      <c r="L952" t="s">
        <v>18</v>
      </c>
      <c r="M952" t="s">
        <v>19</v>
      </c>
      <c r="N952" t="s">
        <v>20</v>
      </c>
      <c r="O952">
        <v>4</v>
      </c>
      <c r="P952" t="s">
        <v>59</v>
      </c>
      <c r="Q952">
        <v>6.1</v>
      </c>
    </row>
    <row r="953" spans="1:17" x14ac:dyDescent="0.25">
      <c r="A953">
        <v>869</v>
      </c>
      <c r="B953" t="s">
        <v>22</v>
      </c>
      <c r="C953">
        <v>0.61499999999999999</v>
      </c>
      <c r="D953">
        <v>0.52</v>
      </c>
      <c r="E953">
        <v>0.15</v>
      </c>
      <c r="F953">
        <v>1.3434999999999999</v>
      </c>
      <c r="G953">
        <v>0.629</v>
      </c>
      <c r="H953">
        <v>0.26050000000000001</v>
      </c>
      <c r="I953">
        <v>0.34499999999999997</v>
      </c>
      <c r="J953">
        <v>10</v>
      </c>
      <c r="K953">
        <v>13</v>
      </c>
      <c r="L953" t="s">
        <v>27</v>
      </c>
      <c r="M953" t="s">
        <v>28</v>
      </c>
      <c r="N953" t="s">
        <v>29</v>
      </c>
      <c r="O953">
        <v>8</v>
      </c>
      <c r="P953" t="s">
        <v>30</v>
      </c>
      <c r="Q953">
        <v>12.3</v>
      </c>
    </row>
    <row r="954" spans="1:17" x14ac:dyDescent="0.25">
      <c r="A954">
        <v>1178</v>
      </c>
      <c r="B954" t="s">
        <v>22</v>
      </c>
      <c r="C954">
        <v>0.64500000000000002</v>
      </c>
      <c r="D954">
        <v>0.48</v>
      </c>
      <c r="E954">
        <v>0.17</v>
      </c>
      <c r="F954">
        <v>1.1345000000000001</v>
      </c>
      <c r="G954">
        <v>0.52800000000000002</v>
      </c>
      <c r="H954">
        <v>0.254</v>
      </c>
      <c r="I954">
        <v>0.30499999999999999</v>
      </c>
      <c r="J954">
        <v>10</v>
      </c>
      <c r="K954">
        <v>2</v>
      </c>
      <c r="L954" t="s">
        <v>52</v>
      </c>
      <c r="M954" t="s">
        <v>53</v>
      </c>
      <c r="N954" t="s">
        <v>54</v>
      </c>
      <c r="O954">
        <v>10</v>
      </c>
      <c r="P954" t="s">
        <v>35</v>
      </c>
      <c r="Q954">
        <v>24.1</v>
      </c>
    </row>
    <row r="955" spans="1:17" x14ac:dyDescent="0.25">
      <c r="A955">
        <v>864</v>
      </c>
      <c r="B955" t="s">
        <v>22</v>
      </c>
      <c r="C955">
        <v>0.6</v>
      </c>
      <c r="D955">
        <v>0.47499999999999998</v>
      </c>
      <c r="E955">
        <v>0.155</v>
      </c>
      <c r="F955">
        <v>1.21</v>
      </c>
      <c r="G955">
        <v>0.65300000000000002</v>
      </c>
      <c r="H955">
        <v>0.16950000000000001</v>
      </c>
      <c r="I955">
        <v>0.32050000000000001</v>
      </c>
      <c r="J955">
        <v>10</v>
      </c>
      <c r="K955">
        <v>9</v>
      </c>
      <c r="L955" t="s">
        <v>67</v>
      </c>
      <c r="M955" t="s">
        <v>68</v>
      </c>
      <c r="N955" t="s">
        <v>69</v>
      </c>
      <c r="O955">
        <v>5</v>
      </c>
      <c r="P955" t="s">
        <v>34</v>
      </c>
      <c r="Q955">
        <v>12.8</v>
      </c>
    </row>
    <row r="956" spans="1:17" x14ac:dyDescent="0.25">
      <c r="A956">
        <v>2997</v>
      </c>
      <c r="B956" t="s">
        <v>22</v>
      </c>
      <c r="C956">
        <v>0.62</v>
      </c>
      <c r="D956">
        <v>0.5</v>
      </c>
      <c r="E956">
        <v>0.17</v>
      </c>
      <c r="F956">
        <v>1.1479999999999999</v>
      </c>
      <c r="G956">
        <v>0.54749999999999999</v>
      </c>
      <c r="H956">
        <v>0.22</v>
      </c>
      <c r="I956">
        <v>0.33150000000000002</v>
      </c>
      <c r="J956">
        <v>10</v>
      </c>
      <c r="K956">
        <v>3</v>
      </c>
      <c r="L956" t="s">
        <v>46</v>
      </c>
      <c r="M956" t="s">
        <v>47</v>
      </c>
      <c r="N956" t="s">
        <v>48</v>
      </c>
      <c r="O956">
        <v>3</v>
      </c>
      <c r="P956" t="s">
        <v>39</v>
      </c>
      <c r="Q956">
        <v>3.6</v>
      </c>
    </row>
    <row r="957" spans="1:17" x14ac:dyDescent="0.25">
      <c r="A957">
        <v>3542</v>
      </c>
      <c r="B957" t="s">
        <v>17</v>
      </c>
      <c r="C957">
        <v>0.45</v>
      </c>
      <c r="D957">
        <v>0.35</v>
      </c>
      <c r="E957">
        <v>0.11</v>
      </c>
      <c r="F957">
        <v>0.51400000000000001</v>
      </c>
      <c r="G957">
        <v>0.253</v>
      </c>
      <c r="H957">
        <v>0.1045</v>
      </c>
      <c r="I957">
        <v>0.14000000000000001</v>
      </c>
      <c r="J957">
        <v>8</v>
      </c>
      <c r="K957">
        <v>4</v>
      </c>
      <c r="L957" t="s">
        <v>18</v>
      </c>
      <c r="M957" t="s">
        <v>19</v>
      </c>
      <c r="N957" t="s">
        <v>20</v>
      </c>
      <c r="O957">
        <v>4</v>
      </c>
      <c r="P957" t="s">
        <v>59</v>
      </c>
      <c r="Q957">
        <v>6.1</v>
      </c>
    </row>
    <row r="958" spans="1:17" x14ac:dyDescent="0.25">
      <c r="A958">
        <v>708</v>
      </c>
      <c r="B958" t="s">
        <v>22</v>
      </c>
      <c r="C958">
        <v>0.34499999999999997</v>
      </c>
      <c r="D958">
        <v>0.26</v>
      </c>
      <c r="E958">
        <v>0.09</v>
      </c>
      <c r="F958">
        <v>0.20699999999999999</v>
      </c>
      <c r="G958">
        <v>7.7499999999999999E-2</v>
      </c>
      <c r="H958">
        <v>4.3499999999999997E-2</v>
      </c>
      <c r="I958">
        <v>7.6499999999999999E-2</v>
      </c>
      <c r="J958">
        <v>10</v>
      </c>
      <c r="K958">
        <v>14</v>
      </c>
      <c r="L958" t="s">
        <v>60</v>
      </c>
      <c r="M958" t="s">
        <v>61</v>
      </c>
      <c r="N958" t="s">
        <v>62</v>
      </c>
      <c r="O958">
        <v>9</v>
      </c>
      <c r="P958" t="s">
        <v>58</v>
      </c>
      <c r="Q958">
        <v>1.9</v>
      </c>
    </row>
    <row r="959" spans="1:17" x14ac:dyDescent="0.25">
      <c r="A959">
        <v>1833</v>
      </c>
      <c r="B959" t="s">
        <v>17</v>
      </c>
      <c r="C959">
        <v>0.39</v>
      </c>
      <c r="D959">
        <v>0.31</v>
      </c>
      <c r="E959">
        <v>0.105</v>
      </c>
      <c r="F959">
        <v>0.26650000000000001</v>
      </c>
      <c r="G959">
        <v>0.11849999999999999</v>
      </c>
      <c r="H959">
        <v>5.2499999999999998E-2</v>
      </c>
      <c r="I959">
        <v>8.1000000000000003E-2</v>
      </c>
      <c r="J959">
        <v>8</v>
      </c>
      <c r="K959">
        <v>9</v>
      </c>
      <c r="L959" t="s">
        <v>67</v>
      </c>
      <c r="M959" t="s">
        <v>68</v>
      </c>
      <c r="N959" t="s">
        <v>69</v>
      </c>
      <c r="O959">
        <v>9</v>
      </c>
      <c r="P959" t="s">
        <v>58</v>
      </c>
      <c r="Q959">
        <v>1.9</v>
      </c>
    </row>
    <row r="960" spans="1:17" x14ac:dyDescent="0.25">
      <c r="A960">
        <v>3779</v>
      </c>
      <c r="B960" t="s">
        <v>17</v>
      </c>
      <c r="C960">
        <v>0.59</v>
      </c>
      <c r="D960">
        <v>0.45</v>
      </c>
      <c r="E960">
        <v>0.125</v>
      </c>
      <c r="F960">
        <v>0.86</v>
      </c>
      <c r="G960">
        <v>0.437</v>
      </c>
      <c r="H960">
        <v>0.1515</v>
      </c>
      <c r="I960">
        <v>0.245</v>
      </c>
      <c r="J960">
        <v>9</v>
      </c>
      <c r="K960">
        <v>6</v>
      </c>
      <c r="L960" t="s">
        <v>40</v>
      </c>
      <c r="M960" t="s">
        <v>41</v>
      </c>
      <c r="N960" t="s">
        <v>42</v>
      </c>
      <c r="O960">
        <v>3</v>
      </c>
      <c r="P960" t="s">
        <v>39</v>
      </c>
      <c r="Q960">
        <v>3.6</v>
      </c>
    </row>
    <row r="961" spans="1:17" x14ac:dyDescent="0.25">
      <c r="A961">
        <v>415</v>
      </c>
      <c r="B961" t="s">
        <v>22</v>
      </c>
      <c r="C961">
        <v>0.60499999999999998</v>
      </c>
      <c r="D961">
        <v>0.495</v>
      </c>
      <c r="E961">
        <v>0.17</v>
      </c>
      <c r="F961">
        <v>1.2384999999999999</v>
      </c>
      <c r="G961">
        <v>0.52800000000000002</v>
      </c>
      <c r="H961">
        <v>0.2465</v>
      </c>
      <c r="I961">
        <v>0.39</v>
      </c>
      <c r="J961">
        <v>14</v>
      </c>
      <c r="K961">
        <v>2</v>
      </c>
      <c r="L961" t="s">
        <v>52</v>
      </c>
      <c r="M961" t="s">
        <v>53</v>
      </c>
      <c r="N961" t="s">
        <v>54</v>
      </c>
      <c r="O961">
        <v>8</v>
      </c>
      <c r="P961" t="s">
        <v>30</v>
      </c>
      <c r="Q961">
        <v>12.3</v>
      </c>
    </row>
    <row r="962" spans="1:17" x14ac:dyDescent="0.25">
      <c r="A962">
        <v>416</v>
      </c>
      <c r="B962" t="s">
        <v>22</v>
      </c>
      <c r="C962">
        <v>0.62</v>
      </c>
      <c r="D962">
        <v>0.47</v>
      </c>
      <c r="E962">
        <v>0.14000000000000001</v>
      </c>
      <c r="F962">
        <v>1.0325</v>
      </c>
      <c r="G962">
        <v>0.36049999999999999</v>
      </c>
      <c r="H962">
        <v>0.224</v>
      </c>
      <c r="I962">
        <v>0.36</v>
      </c>
      <c r="J962">
        <v>15</v>
      </c>
      <c r="K962">
        <v>8</v>
      </c>
      <c r="L962" t="s">
        <v>55</v>
      </c>
      <c r="M962" t="s">
        <v>56</v>
      </c>
      <c r="N962" t="s">
        <v>57</v>
      </c>
      <c r="O962">
        <v>6</v>
      </c>
      <c r="P962" t="s">
        <v>36</v>
      </c>
      <c r="Q962">
        <v>14.1</v>
      </c>
    </row>
    <row r="963" spans="1:17" x14ac:dyDescent="0.25">
      <c r="A963">
        <v>3842</v>
      </c>
      <c r="B963" t="s">
        <v>31</v>
      </c>
      <c r="C963">
        <v>0.5</v>
      </c>
      <c r="D963">
        <v>0.42</v>
      </c>
      <c r="E963">
        <v>0.125</v>
      </c>
      <c r="F963">
        <v>0.62</v>
      </c>
      <c r="G963">
        <v>0.255</v>
      </c>
      <c r="H963">
        <v>0.15</v>
      </c>
      <c r="I963">
        <v>0.20499999999999999</v>
      </c>
      <c r="J963">
        <v>11</v>
      </c>
      <c r="K963">
        <v>11</v>
      </c>
      <c r="L963" t="s">
        <v>37</v>
      </c>
      <c r="M963" t="s">
        <v>38</v>
      </c>
      <c r="N963" t="s">
        <v>29</v>
      </c>
      <c r="O963">
        <v>3</v>
      </c>
      <c r="P963" t="s">
        <v>39</v>
      </c>
      <c r="Q963">
        <v>3.6</v>
      </c>
    </row>
    <row r="964" spans="1:17" x14ac:dyDescent="0.25">
      <c r="A964">
        <v>668</v>
      </c>
      <c r="B964" t="s">
        <v>22</v>
      </c>
      <c r="C964">
        <v>0.48499999999999999</v>
      </c>
      <c r="D964">
        <v>0.38</v>
      </c>
      <c r="E964">
        <v>0.15</v>
      </c>
      <c r="F964">
        <v>0.60499999999999998</v>
      </c>
      <c r="G964">
        <v>0.2155</v>
      </c>
      <c r="H964">
        <v>0.14000000000000001</v>
      </c>
      <c r="I964">
        <v>0.18</v>
      </c>
      <c r="J964">
        <v>15</v>
      </c>
      <c r="K964">
        <v>8</v>
      </c>
      <c r="L964" t="s">
        <v>55</v>
      </c>
      <c r="M964" t="s">
        <v>56</v>
      </c>
      <c r="N964" t="s">
        <v>57</v>
      </c>
      <c r="O964">
        <v>4</v>
      </c>
      <c r="P964" t="s">
        <v>59</v>
      </c>
      <c r="Q964">
        <v>6.1</v>
      </c>
    </row>
    <row r="965" spans="1:17" x14ac:dyDescent="0.25">
      <c r="A965">
        <v>343</v>
      </c>
      <c r="B965" t="s">
        <v>31</v>
      </c>
      <c r="C965">
        <v>0.62</v>
      </c>
      <c r="D965">
        <v>0.46500000000000002</v>
      </c>
      <c r="E965">
        <v>0.185</v>
      </c>
      <c r="F965">
        <v>1.274</v>
      </c>
      <c r="G965">
        <v>0.57899999999999996</v>
      </c>
      <c r="H965">
        <v>0.30649999999999999</v>
      </c>
      <c r="I965">
        <v>0.32</v>
      </c>
      <c r="J965">
        <v>12</v>
      </c>
      <c r="K965">
        <v>5</v>
      </c>
      <c r="L965" t="s">
        <v>49</v>
      </c>
      <c r="M965" t="s">
        <v>50</v>
      </c>
      <c r="N965" t="s">
        <v>51</v>
      </c>
      <c r="O965">
        <v>5</v>
      </c>
      <c r="P965" t="s">
        <v>34</v>
      </c>
      <c r="Q965">
        <v>12.8</v>
      </c>
    </row>
    <row r="966" spans="1:17" x14ac:dyDescent="0.25">
      <c r="A966">
        <v>1312</v>
      </c>
      <c r="B966" t="s">
        <v>17</v>
      </c>
      <c r="C966">
        <v>0.55000000000000004</v>
      </c>
      <c r="D966">
        <v>0.43</v>
      </c>
      <c r="E966">
        <v>0.14499999999999999</v>
      </c>
      <c r="F966">
        <v>0.78949999999999998</v>
      </c>
      <c r="G966">
        <v>0.3745</v>
      </c>
      <c r="H966">
        <v>0.17100000000000001</v>
      </c>
      <c r="I966">
        <v>0.223</v>
      </c>
      <c r="J966">
        <v>11</v>
      </c>
      <c r="K966">
        <v>3</v>
      </c>
      <c r="L966" t="s">
        <v>46</v>
      </c>
      <c r="M966" t="s">
        <v>47</v>
      </c>
      <c r="N966" t="s">
        <v>48</v>
      </c>
      <c r="O966">
        <v>2</v>
      </c>
      <c r="P966" t="s">
        <v>70</v>
      </c>
      <c r="Q966">
        <v>18</v>
      </c>
    </row>
    <row r="967" spans="1:17" x14ac:dyDescent="0.25">
      <c r="A967">
        <v>1408</v>
      </c>
      <c r="B967" t="s">
        <v>31</v>
      </c>
      <c r="C967">
        <v>0.65500000000000003</v>
      </c>
      <c r="D967">
        <v>0.49</v>
      </c>
      <c r="E967">
        <v>0.17499999999999999</v>
      </c>
      <c r="F967">
        <v>1.3585</v>
      </c>
      <c r="G967">
        <v>0.63949999999999996</v>
      </c>
      <c r="H967">
        <v>0.29399999999999998</v>
      </c>
      <c r="I967">
        <v>0.36499999999999999</v>
      </c>
      <c r="J967">
        <v>10</v>
      </c>
      <c r="K967">
        <v>2</v>
      </c>
      <c r="L967" t="s">
        <v>52</v>
      </c>
      <c r="M967" t="s">
        <v>53</v>
      </c>
      <c r="N967" t="s">
        <v>54</v>
      </c>
      <c r="O967">
        <v>4</v>
      </c>
      <c r="P967" t="s">
        <v>59</v>
      </c>
      <c r="Q967">
        <v>6.1</v>
      </c>
    </row>
    <row r="968" spans="1:17" x14ac:dyDescent="0.25">
      <c r="A968">
        <v>123</v>
      </c>
      <c r="B968" t="s">
        <v>22</v>
      </c>
      <c r="C968">
        <v>0.51500000000000001</v>
      </c>
      <c r="D968">
        <v>0.42499999999999999</v>
      </c>
      <c r="E968">
        <v>0.14000000000000001</v>
      </c>
      <c r="F968">
        <v>0.76600000000000001</v>
      </c>
      <c r="G968">
        <v>0.30399999999999999</v>
      </c>
      <c r="H968">
        <v>0.17249999999999999</v>
      </c>
      <c r="I968">
        <v>0.255</v>
      </c>
      <c r="J968">
        <v>14</v>
      </c>
      <c r="K968">
        <v>1</v>
      </c>
      <c r="L968" t="s">
        <v>65</v>
      </c>
      <c r="M968" t="s">
        <v>66</v>
      </c>
      <c r="N968" t="s">
        <v>29</v>
      </c>
      <c r="O968">
        <v>3</v>
      </c>
      <c r="P968" t="s">
        <v>39</v>
      </c>
      <c r="Q968">
        <v>3.6</v>
      </c>
    </row>
    <row r="969" spans="1:17" x14ac:dyDescent="0.25">
      <c r="A969">
        <v>739</v>
      </c>
      <c r="B969" t="s">
        <v>31</v>
      </c>
      <c r="C969">
        <v>0.53500000000000003</v>
      </c>
      <c r="D969">
        <v>0.41</v>
      </c>
      <c r="E969">
        <v>0.13500000000000001</v>
      </c>
      <c r="F969">
        <v>0.86199999999999999</v>
      </c>
      <c r="G969">
        <v>0.28549999999999998</v>
      </c>
      <c r="H969">
        <v>0.1525</v>
      </c>
      <c r="I969">
        <v>0.32</v>
      </c>
      <c r="J969">
        <v>14</v>
      </c>
      <c r="K969">
        <v>6</v>
      </c>
      <c r="L969" t="s">
        <v>40</v>
      </c>
      <c r="M969" t="s">
        <v>41</v>
      </c>
      <c r="N969" t="s">
        <v>42</v>
      </c>
      <c r="O969">
        <v>6</v>
      </c>
      <c r="P969" t="s">
        <v>36</v>
      </c>
      <c r="Q969">
        <v>14.1</v>
      </c>
    </row>
    <row r="970" spans="1:17" x14ac:dyDescent="0.25">
      <c r="A970">
        <v>2730</v>
      </c>
      <c r="B970" t="s">
        <v>17</v>
      </c>
      <c r="C970">
        <v>0.40500000000000003</v>
      </c>
      <c r="D970">
        <v>0.30499999999999999</v>
      </c>
      <c r="E970">
        <v>0.1</v>
      </c>
      <c r="F970">
        <v>0.26800000000000002</v>
      </c>
      <c r="G970">
        <v>0.1145</v>
      </c>
      <c r="H970">
        <v>5.2999999999999999E-2</v>
      </c>
      <c r="I970">
        <v>8.5000000000000006E-2</v>
      </c>
      <c r="J970">
        <v>7</v>
      </c>
      <c r="K970">
        <v>6</v>
      </c>
      <c r="L970" t="s">
        <v>40</v>
      </c>
      <c r="M970" t="s">
        <v>41</v>
      </c>
      <c r="N970" t="s">
        <v>42</v>
      </c>
      <c r="O970">
        <v>10</v>
      </c>
      <c r="P970" t="s">
        <v>35</v>
      </c>
      <c r="Q970">
        <v>24.1</v>
      </c>
    </row>
    <row r="971" spans="1:17" x14ac:dyDescent="0.25">
      <c r="A971">
        <v>2776</v>
      </c>
      <c r="B971" t="s">
        <v>17</v>
      </c>
      <c r="C971">
        <v>0.58499999999999996</v>
      </c>
      <c r="D971">
        <v>0.46</v>
      </c>
      <c r="E971">
        <v>0.14499999999999999</v>
      </c>
      <c r="F971">
        <v>0.84650000000000003</v>
      </c>
      <c r="G971">
        <v>0.33900000000000002</v>
      </c>
      <c r="H971">
        <v>0.16700000000000001</v>
      </c>
      <c r="I971">
        <v>0.29499999999999998</v>
      </c>
      <c r="J971">
        <v>10</v>
      </c>
      <c r="K971">
        <v>10</v>
      </c>
      <c r="L971" t="s">
        <v>23</v>
      </c>
      <c r="M971" t="s">
        <v>24</v>
      </c>
      <c r="N971" t="s">
        <v>25</v>
      </c>
      <c r="O971">
        <v>8</v>
      </c>
      <c r="P971" t="s">
        <v>30</v>
      </c>
      <c r="Q971">
        <v>12.3</v>
      </c>
    </row>
    <row r="972" spans="1:17" x14ac:dyDescent="0.25">
      <c r="A972">
        <v>1488</v>
      </c>
      <c r="B972" t="s">
        <v>31</v>
      </c>
      <c r="C972">
        <v>0.6</v>
      </c>
      <c r="D972">
        <v>0.45500000000000002</v>
      </c>
      <c r="E972">
        <v>0.155</v>
      </c>
      <c r="F972">
        <v>0.94499999999999995</v>
      </c>
      <c r="G972">
        <v>0.4365</v>
      </c>
      <c r="H972">
        <v>0.20849999999999999</v>
      </c>
      <c r="I972">
        <v>0.25</v>
      </c>
      <c r="J972">
        <v>8</v>
      </c>
      <c r="K972">
        <v>7</v>
      </c>
      <c r="L972" t="s">
        <v>43</v>
      </c>
      <c r="M972" t="s">
        <v>44</v>
      </c>
      <c r="N972" t="s">
        <v>45</v>
      </c>
      <c r="O972">
        <v>7</v>
      </c>
      <c r="P972" t="s">
        <v>26</v>
      </c>
      <c r="Q972">
        <v>2.5</v>
      </c>
    </row>
    <row r="973" spans="1:17" x14ac:dyDescent="0.25">
      <c r="A973">
        <v>3426</v>
      </c>
      <c r="B973" t="s">
        <v>22</v>
      </c>
      <c r="C973">
        <v>0.65</v>
      </c>
      <c r="D973">
        <v>0.54500000000000004</v>
      </c>
      <c r="E973">
        <v>0.185</v>
      </c>
      <c r="F973">
        <v>1.5055000000000001</v>
      </c>
      <c r="G973">
        <v>0.65649999999999997</v>
      </c>
      <c r="H973">
        <v>0.34100000000000003</v>
      </c>
      <c r="I973">
        <v>0.43</v>
      </c>
      <c r="J973">
        <v>10</v>
      </c>
      <c r="K973">
        <v>12</v>
      </c>
      <c r="L973" t="s">
        <v>63</v>
      </c>
      <c r="M973" t="s">
        <v>64</v>
      </c>
      <c r="N973" t="s">
        <v>29</v>
      </c>
      <c r="O973">
        <v>2</v>
      </c>
      <c r="P973" t="s">
        <v>70</v>
      </c>
      <c r="Q973">
        <v>18</v>
      </c>
    </row>
    <row r="974" spans="1:17" x14ac:dyDescent="0.25">
      <c r="A974">
        <v>830</v>
      </c>
      <c r="B974" t="s">
        <v>17</v>
      </c>
      <c r="C974">
        <v>0.41499999999999998</v>
      </c>
      <c r="D974">
        <v>0.32</v>
      </c>
      <c r="E974">
        <v>0.11</v>
      </c>
      <c r="F974">
        <v>0.3735</v>
      </c>
      <c r="G974">
        <v>0.17499999999999999</v>
      </c>
      <c r="H974">
        <v>7.5499999999999998E-2</v>
      </c>
      <c r="I974">
        <v>0.109</v>
      </c>
      <c r="J974">
        <v>7</v>
      </c>
      <c r="K974">
        <v>13</v>
      </c>
      <c r="L974" t="s">
        <v>27</v>
      </c>
      <c r="M974" t="s">
        <v>28</v>
      </c>
      <c r="N974" t="s">
        <v>29</v>
      </c>
      <c r="O974">
        <v>2</v>
      </c>
      <c r="P974" t="s">
        <v>70</v>
      </c>
      <c r="Q974">
        <v>18</v>
      </c>
    </row>
    <row r="975" spans="1:17" x14ac:dyDescent="0.25">
      <c r="A975">
        <v>1024</v>
      </c>
      <c r="B975" t="s">
        <v>22</v>
      </c>
      <c r="C975">
        <v>0.64</v>
      </c>
      <c r="D975">
        <v>0.5</v>
      </c>
      <c r="E975">
        <v>0.17499999999999999</v>
      </c>
      <c r="F975">
        <v>1.3939999999999999</v>
      </c>
      <c r="G975">
        <v>0.49349999999999999</v>
      </c>
      <c r="H975">
        <v>0.29099999999999998</v>
      </c>
      <c r="I975">
        <v>0.4</v>
      </c>
      <c r="J975">
        <v>10</v>
      </c>
      <c r="K975">
        <v>6</v>
      </c>
      <c r="L975" t="s">
        <v>40</v>
      </c>
      <c r="M975" t="s">
        <v>41</v>
      </c>
      <c r="N975" t="s">
        <v>42</v>
      </c>
      <c r="O975">
        <v>10</v>
      </c>
      <c r="P975" t="s">
        <v>35</v>
      </c>
      <c r="Q975">
        <v>24.1</v>
      </c>
    </row>
    <row r="976" spans="1:17" x14ac:dyDescent="0.25">
      <c r="A976">
        <v>1432</v>
      </c>
      <c r="B976" t="s">
        <v>17</v>
      </c>
      <c r="C976">
        <v>0.36499999999999999</v>
      </c>
      <c r="D976">
        <v>0.26500000000000001</v>
      </c>
      <c r="E976">
        <v>0.13500000000000001</v>
      </c>
      <c r="F976">
        <v>0.2215</v>
      </c>
      <c r="G976">
        <v>0.105</v>
      </c>
      <c r="H976">
        <v>4.7E-2</v>
      </c>
      <c r="I976">
        <v>6.0499999999999998E-2</v>
      </c>
      <c r="J976">
        <v>7</v>
      </c>
      <c r="K976">
        <v>11</v>
      </c>
      <c r="L976" t="s">
        <v>37</v>
      </c>
      <c r="M976" t="s">
        <v>38</v>
      </c>
      <c r="N976" t="s">
        <v>29</v>
      </c>
      <c r="O976">
        <v>9</v>
      </c>
      <c r="P976" t="s">
        <v>58</v>
      </c>
      <c r="Q976">
        <v>1.9</v>
      </c>
    </row>
    <row r="977" spans="1:17" x14ac:dyDescent="0.25">
      <c r="A977">
        <v>1177</v>
      </c>
      <c r="B977" t="s">
        <v>31</v>
      </c>
      <c r="C977">
        <v>0.64500000000000002</v>
      </c>
      <c r="D977">
        <v>0.53</v>
      </c>
      <c r="E977">
        <v>0.19500000000000001</v>
      </c>
      <c r="F977">
        <v>1.39</v>
      </c>
      <c r="G977">
        <v>0.64649999999999996</v>
      </c>
      <c r="H977">
        <v>0.29449999999999998</v>
      </c>
      <c r="I977">
        <v>0.3735</v>
      </c>
      <c r="J977">
        <v>10</v>
      </c>
      <c r="K977">
        <v>8</v>
      </c>
      <c r="L977" t="s">
        <v>55</v>
      </c>
      <c r="M977" t="s">
        <v>56</v>
      </c>
      <c r="N977" t="s">
        <v>57</v>
      </c>
      <c r="O977">
        <v>5</v>
      </c>
      <c r="P977" t="s">
        <v>34</v>
      </c>
      <c r="Q977">
        <v>12.8</v>
      </c>
    </row>
    <row r="978" spans="1:17" x14ac:dyDescent="0.25">
      <c r="A978">
        <v>1740</v>
      </c>
      <c r="B978" t="s">
        <v>31</v>
      </c>
      <c r="C978">
        <v>0.67500000000000004</v>
      </c>
      <c r="D978">
        <v>0.52500000000000002</v>
      </c>
      <c r="E978">
        <v>0.16</v>
      </c>
      <c r="F978">
        <v>1.2835000000000001</v>
      </c>
      <c r="G978">
        <v>0.57199999999999995</v>
      </c>
      <c r="H978">
        <v>0.27550000000000002</v>
      </c>
      <c r="I978">
        <v>0.35449999999999998</v>
      </c>
      <c r="J978">
        <v>13</v>
      </c>
      <c r="K978">
        <v>6</v>
      </c>
      <c r="L978" t="s">
        <v>40</v>
      </c>
      <c r="M978" t="s">
        <v>41</v>
      </c>
      <c r="N978" t="s">
        <v>42</v>
      </c>
      <c r="O978">
        <v>7</v>
      </c>
      <c r="P978" t="s">
        <v>26</v>
      </c>
      <c r="Q978">
        <v>2.5</v>
      </c>
    </row>
    <row r="979" spans="1:17" x14ac:dyDescent="0.25">
      <c r="A979">
        <v>2284</v>
      </c>
      <c r="B979" t="s">
        <v>17</v>
      </c>
      <c r="C979">
        <v>0.435</v>
      </c>
      <c r="D979">
        <v>0.34499999999999997</v>
      </c>
      <c r="E979">
        <v>0.12</v>
      </c>
      <c r="F979">
        <v>0.44750000000000001</v>
      </c>
      <c r="G979">
        <v>0.221</v>
      </c>
      <c r="H979">
        <v>0.112</v>
      </c>
      <c r="I979">
        <v>0.125</v>
      </c>
      <c r="J979">
        <v>7</v>
      </c>
      <c r="K979">
        <v>1</v>
      </c>
      <c r="L979" t="s">
        <v>65</v>
      </c>
      <c r="M979" t="s">
        <v>66</v>
      </c>
      <c r="N979" t="s">
        <v>29</v>
      </c>
      <c r="O979">
        <v>4</v>
      </c>
      <c r="P979" t="s">
        <v>59</v>
      </c>
      <c r="Q979">
        <v>6.1</v>
      </c>
    </row>
    <row r="980" spans="1:17" x14ac:dyDescent="0.25">
      <c r="A980">
        <v>3890</v>
      </c>
      <c r="B980" t="s">
        <v>31</v>
      </c>
      <c r="C980">
        <v>0.62</v>
      </c>
      <c r="D980">
        <v>0.5</v>
      </c>
      <c r="E980">
        <v>0.2</v>
      </c>
      <c r="F980">
        <v>1.2210000000000001</v>
      </c>
      <c r="G980">
        <v>0.46050000000000002</v>
      </c>
      <c r="H980">
        <v>0.26300000000000001</v>
      </c>
      <c r="I980">
        <v>0.43</v>
      </c>
      <c r="J980">
        <v>12</v>
      </c>
      <c r="K980">
        <v>7</v>
      </c>
      <c r="L980" t="s">
        <v>43</v>
      </c>
      <c r="M980" t="s">
        <v>44</v>
      </c>
      <c r="N980" t="s">
        <v>45</v>
      </c>
      <c r="O980">
        <v>1</v>
      </c>
      <c r="P980" t="s">
        <v>21</v>
      </c>
      <c r="Q980">
        <v>22.1</v>
      </c>
    </row>
    <row r="981" spans="1:17" x14ac:dyDescent="0.25">
      <c r="A981">
        <v>1219</v>
      </c>
      <c r="B981" t="s">
        <v>17</v>
      </c>
      <c r="C981">
        <v>0.315</v>
      </c>
      <c r="D981">
        <v>0.23</v>
      </c>
      <c r="E981">
        <v>7.0000000000000007E-2</v>
      </c>
      <c r="F981">
        <v>0.1145</v>
      </c>
      <c r="G981">
        <v>4.5999999999999999E-2</v>
      </c>
      <c r="H981">
        <v>2.35E-2</v>
      </c>
      <c r="I981">
        <v>3.85E-2</v>
      </c>
      <c r="J981">
        <v>5</v>
      </c>
      <c r="K981">
        <v>5</v>
      </c>
      <c r="L981" t="s">
        <v>49</v>
      </c>
      <c r="M981" t="s">
        <v>50</v>
      </c>
      <c r="N981" t="s">
        <v>51</v>
      </c>
      <c r="O981">
        <v>10</v>
      </c>
      <c r="P981" t="s">
        <v>35</v>
      </c>
      <c r="Q981">
        <v>24.1</v>
      </c>
    </row>
    <row r="982" spans="1:17" x14ac:dyDescent="0.25">
      <c r="A982">
        <v>3692</v>
      </c>
      <c r="B982" t="s">
        <v>31</v>
      </c>
      <c r="C982">
        <v>0.64500000000000002</v>
      </c>
      <c r="D982">
        <v>0.51</v>
      </c>
      <c r="E982">
        <v>0.19</v>
      </c>
      <c r="F982">
        <v>1.4864999999999999</v>
      </c>
      <c r="G982">
        <v>0.64449999999999996</v>
      </c>
      <c r="H982">
        <v>0.29599999999999999</v>
      </c>
      <c r="I982">
        <v>0.42499999999999999</v>
      </c>
      <c r="J982">
        <v>12</v>
      </c>
      <c r="K982">
        <v>7</v>
      </c>
      <c r="L982" t="s">
        <v>43</v>
      </c>
      <c r="M982" t="s">
        <v>44</v>
      </c>
      <c r="N982" t="s">
        <v>45</v>
      </c>
      <c r="O982">
        <v>3</v>
      </c>
      <c r="P982" t="s">
        <v>39</v>
      </c>
      <c r="Q982">
        <v>3.6</v>
      </c>
    </row>
    <row r="983" spans="1:17" x14ac:dyDescent="0.25">
      <c r="A983">
        <v>879</v>
      </c>
      <c r="B983" t="s">
        <v>22</v>
      </c>
      <c r="C983">
        <v>0.63500000000000001</v>
      </c>
      <c r="D983">
        <v>0.48499999999999999</v>
      </c>
      <c r="E983">
        <v>0.16500000000000001</v>
      </c>
      <c r="F983">
        <v>1.2945</v>
      </c>
      <c r="G983">
        <v>0.66800000000000004</v>
      </c>
      <c r="H983">
        <v>0.26050000000000001</v>
      </c>
      <c r="I983">
        <v>0.27150000000000002</v>
      </c>
      <c r="J983">
        <v>9</v>
      </c>
      <c r="K983">
        <v>14</v>
      </c>
      <c r="L983" t="s">
        <v>60</v>
      </c>
      <c r="M983" t="s">
        <v>61</v>
      </c>
      <c r="N983" t="s">
        <v>62</v>
      </c>
      <c r="O983">
        <v>9</v>
      </c>
      <c r="P983" t="s">
        <v>58</v>
      </c>
      <c r="Q983">
        <v>1.9</v>
      </c>
    </row>
    <row r="984" spans="1:17" x14ac:dyDescent="0.25">
      <c r="A984">
        <v>599</v>
      </c>
      <c r="B984" t="s">
        <v>17</v>
      </c>
      <c r="C984">
        <v>0.60499999999999998</v>
      </c>
      <c r="D984">
        <v>0.495</v>
      </c>
      <c r="E984">
        <v>0.14499999999999999</v>
      </c>
      <c r="F984">
        <v>1.054</v>
      </c>
      <c r="G984">
        <v>0.36899999999999999</v>
      </c>
      <c r="H984">
        <v>0.22550000000000001</v>
      </c>
      <c r="I984">
        <v>0.36</v>
      </c>
      <c r="J984">
        <v>12</v>
      </c>
      <c r="K984">
        <v>9</v>
      </c>
      <c r="L984" t="s">
        <v>67</v>
      </c>
      <c r="M984" t="s">
        <v>68</v>
      </c>
      <c r="N984" t="s">
        <v>69</v>
      </c>
      <c r="O984">
        <v>1</v>
      </c>
      <c r="P984" t="s">
        <v>21</v>
      </c>
      <c r="Q984">
        <v>22.1</v>
      </c>
    </row>
    <row r="985" spans="1:17" x14ac:dyDescent="0.25">
      <c r="A985">
        <v>1378</v>
      </c>
      <c r="B985" t="s">
        <v>31</v>
      </c>
      <c r="C985">
        <v>0.62</v>
      </c>
      <c r="D985">
        <v>0.495</v>
      </c>
      <c r="E985">
        <v>0.18</v>
      </c>
      <c r="F985">
        <v>1.2555000000000001</v>
      </c>
      <c r="G985">
        <v>0.57650000000000001</v>
      </c>
      <c r="H985">
        <v>0.254</v>
      </c>
      <c r="I985">
        <v>0.35499999999999998</v>
      </c>
      <c r="J985">
        <v>12</v>
      </c>
      <c r="K985">
        <v>13</v>
      </c>
      <c r="L985" t="s">
        <v>27</v>
      </c>
      <c r="M985" t="s">
        <v>28</v>
      </c>
      <c r="N985" t="s">
        <v>29</v>
      </c>
      <c r="O985">
        <v>4</v>
      </c>
      <c r="P985" t="s">
        <v>59</v>
      </c>
      <c r="Q985">
        <v>6.1</v>
      </c>
    </row>
    <row r="986" spans="1:17" x14ac:dyDescent="0.25">
      <c r="A986">
        <v>3987</v>
      </c>
      <c r="B986" t="s">
        <v>22</v>
      </c>
      <c r="C986">
        <v>0.64500000000000002</v>
      </c>
      <c r="D986">
        <v>0.52500000000000002</v>
      </c>
      <c r="E986">
        <v>0.17</v>
      </c>
      <c r="F986">
        <v>1.37</v>
      </c>
      <c r="G986">
        <v>0.61350000000000005</v>
      </c>
      <c r="H986">
        <v>0.28299999999999997</v>
      </c>
      <c r="I986">
        <v>0.34</v>
      </c>
      <c r="J986">
        <v>10</v>
      </c>
      <c r="K986">
        <v>7</v>
      </c>
      <c r="L986" t="s">
        <v>43</v>
      </c>
      <c r="M986" t="s">
        <v>44</v>
      </c>
      <c r="N986" t="s">
        <v>45</v>
      </c>
      <c r="O986">
        <v>5</v>
      </c>
      <c r="P986" t="s">
        <v>34</v>
      </c>
      <c r="Q986">
        <v>12.8</v>
      </c>
    </row>
    <row r="987" spans="1:17" x14ac:dyDescent="0.25">
      <c r="A987">
        <v>3672</v>
      </c>
      <c r="B987" t="s">
        <v>17</v>
      </c>
      <c r="C987">
        <v>0.59499999999999997</v>
      </c>
      <c r="D987">
        <v>0.47</v>
      </c>
      <c r="E987">
        <v>0.13500000000000001</v>
      </c>
      <c r="F987">
        <v>0.9365</v>
      </c>
      <c r="G987">
        <v>0.434</v>
      </c>
      <c r="H987">
        <v>0.184</v>
      </c>
      <c r="I987">
        <v>0.28699999999999998</v>
      </c>
      <c r="J987">
        <v>10</v>
      </c>
      <c r="K987">
        <v>3</v>
      </c>
      <c r="L987" t="s">
        <v>46</v>
      </c>
      <c r="M987" t="s">
        <v>47</v>
      </c>
      <c r="N987" t="s">
        <v>48</v>
      </c>
      <c r="O987">
        <v>9</v>
      </c>
      <c r="P987" t="s">
        <v>58</v>
      </c>
      <c r="Q987">
        <v>1.9</v>
      </c>
    </row>
    <row r="988" spans="1:17" x14ac:dyDescent="0.25">
      <c r="A988">
        <v>4129</v>
      </c>
      <c r="B988" t="s">
        <v>31</v>
      </c>
      <c r="C988">
        <v>0.55500000000000005</v>
      </c>
      <c r="D988">
        <v>0.435</v>
      </c>
      <c r="E988">
        <v>0.14499999999999999</v>
      </c>
      <c r="F988">
        <v>0.92049999999999998</v>
      </c>
      <c r="G988">
        <v>0.40400000000000003</v>
      </c>
      <c r="H988">
        <v>0.22750000000000001</v>
      </c>
      <c r="I988">
        <v>0.255</v>
      </c>
      <c r="J988">
        <v>8</v>
      </c>
      <c r="K988">
        <v>10</v>
      </c>
      <c r="L988" t="s">
        <v>23</v>
      </c>
      <c r="M988" t="s">
        <v>24</v>
      </c>
      <c r="N988" t="s">
        <v>25</v>
      </c>
      <c r="O988">
        <v>4</v>
      </c>
      <c r="P988" t="s">
        <v>59</v>
      </c>
      <c r="Q988">
        <v>6.1</v>
      </c>
    </row>
    <row r="989" spans="1:17" x14ac:dyDescent="0.25">
      <c r="A989">
        <v>1383</v>
      </c>
      <c r="B989" t="s">
        <v>22</v>
      </c>
      <c r="C989">
        <v>0.625</v>
      </c>
      <c r="D989">
        <v>0.51500000000000001</v>
      </c>
      <c r="E989">
        <v>0.16</v>
      </c>
      <c r="F989">
        <v>1.264</v>
      </c>
      <c r="G989">
        <v>0.57150000000000001</v>
      </c>
      <c r="H989">
        <v>0.32600000000000001</v>
      </c>
      <c r="I989">
        <v>0.32100000000000001</v>
      </c>
      <c r="J989">
        <v>9</v>
      </c>
      <c r="K989">
        <v>2</v>
      </c>
      <c r="L989" t="s">
        <v>52</v>
      </c>
      <c r="M989" t="s">
        <v>53</v>
      </c>
      <c r="N989" t="s">
        <v>54</v>
      </c>
      <c r="O989">
        <v>5</v>
      </c>
      <c r="P989" t="s">
        <v>34</v>
      </c>
      <c r="Q989">
        <v>12.8</v>
      </c>
    </row>
    <row r="990" spans="1:17" x14ac:dyDescent="0.25">
      <c r="A990">
        <v>436</v>
      </c>
      <c r="B990" t="s">
        <v>31</v>
      </c>
      <c r="C990">
        <v>0.5</v>
      </c>
      <c r="D990">
        <v>0.41</v>
      </c>
      <c r="E990">
        <v>0.15</v>
      </c>
      <c r="F990">
        <v>0.66200000000000003</v>
      </c>
      <c r="G990">
        <v>0.28149999999999997</v>
      </c>
      <c r="H990">
        <v>0.13700000000000001</v>
      </c>
      <c r="I990">
        <v>0.22</v>
      </c>
      <c r="J990">
        <v>11</v>
      </c>
      <c r="K990">
        <v>13</v>
      </c>
      <c r="L990" t="s">
        <v>27</v>
      </c>
      <c r="M990" t="s">
        <v>28</v>
      </c>
      <c r="N990" t="s">
        <v>29</v>
      </c>
      <c r="O990">
        <v>9</v>
      </c>
      <c r="P990" t="s">
        <v>58</v>
      </c>
      <c r="Q990">
        <v>1.9</v>
      </c>
    </row>
    <row r="991" spans="1:17" x14ac:dyDescent="0.25">
      <c r="A991">
        <v>2113</v>
      </c>
      <c r="B991" t="s">
        <v>31</v>
      </c>
      <c r="C991">
        <v>0.52500000000000002</v>
      </c>
      <c r="D991">
        <v>0.40500000000000003</v>
      </c>
      <c r="E991">
        <v>0.13</v>
      </c>
      <c r="F991">
        <v>0.71850000000000003</v>
      </c>
      <c r="G991">
        <v>0.32650000000000001</v>
      </c>
      <c r="H991">
        <v>0.19750000000000001</v>
      </c>
      <c r="I991">
        <v>0.17499999999999999</v>
      </c>
      <c r="J991">
        <v>8</v>
      </c>
      <c r="K991">
        <v>4</v>
      </c>
      <c r="L991" t="s">
        <v>18</v>
      </c>
      <c r="M991" t="s">
        <v>19</v>
      </c>
      <c r="N991" t="s">
        <v>20</v>
      </c>
      <c r="O991">
        <v>5</v>
      </c>
      <c r="P991" t="s">
        <v>34</v>
      </c>
      <c r="Q991">
        <v>12.8</v>
      </c>
    </row>
    <row r="992" spans="1:17" x14ac:dyDescent="0.25">
      <c r="A992">
        <v>1716</v>
      </c>
      <c r="B992" t="s">
        <v>31</v>
      </c>
      <c r="C992">
        <v>0.64500000000000002</v>
      </c>
      <c r="D992">
        <v>0.48499999999999999</v>
      </c>
      <c r="E992">
        <v>0.15</v>
      </c>
      <c r="F992">
        <v>1.2215</v>
      </c>
      <c r="G992">
        <v>0.56950000000000001</v>
      </c>
      <c r="H992">
        <v>0.27350000000000002</v>
      </c>
      <c r="I992">
        <v>0.33</v>
      </c>
      <c r="J992">
        <v>9</v>
      </c>
      <c r="K992">
        <v>1</v>
      </c>
      <c r="L992" t="s">
        <v>65</v>
      </c>
      <c r="M992" t="s">
        <v>66</v>
      </c>
      <c r="N992" t="s">
        <v>29</v>
      </c>
      <c r="O992">
        <v>9</v>
      </c>
      <c r="P992" t="s">
        <v>58</v>
      </c>
      <c r="Q992">
        <v>1.9</v>
      </c>
    </row>
    <row r="993" spans="1:17" x14ac:dyDescent="0.25">
      <c r="A993">
        <v>1273</v>
      </c>
      <c r="B993" t="s">
        <v>17</v>
      </c>
      <c r="C993">
        <v>0.47499999999999998</v>
      </c>
      <c r="D993">
        <v>0.35499999999999998</v>
      </c>
      <c r="E993">
        <v>0.1</v>
      </c>
      <c r="F993">
        <v>0.50349999999999995</v>
      </c>
      <c r="G993">
        <v>0.2535</v>
      </c>
      <c r="H993">
        <v>9.0999999999999998E-2</v>
      </c>
      <c r="I993">
        <v>0.14000000000000001</v>
      </c>
      <c r="J993">
        <v>8</v>
      </c>
      <c r="K993">
        <v>3</v>
      </c>
      <c r="L993" t="s">
        <v>46</v>
      </c>
      <c r="M993" t="s">
        <v>47</v>
      </c>
      <c r="N993" t="s">
        <v>48</v>
      </c>
      <c r="O993">
        <v>3</v>
      </c>
      <c r="P993" t="s">
        <v>39</v>
      </c>
      <c r="Q993">
        <v>3.6</v>
      </c>
    </row>
    <row r="994" spans="1:17" x14ac:dyDescent="0.25">
      <c r="A994">
        <v>2228</v>
      </c>
      <c r="B994" t="s">
        <v>17</v>
      </c>
      <c r="C994">
        <v>0.27500000000000002</v>
      </c>
      <c r="D994">
        <v>0.2</v>
      </c>
      <c r="E994">
        <v>7.4999999999999997E-2</v>
      </c>
      <c r="F994">
        <v>8.5999999999999993E-2</v>
      </c>
      <c r="G994">
        <v>3.0499999999999999E-2</v>
      </c>
      <c r="H994">
        <v>1.9E-2</v>
      </c>
      <c r="I994">
        <v>0.03</v>
      </c>
      <c r="J994">
        <v>7</v>
      </c>
      <c r="K994">
        <v>2</v>
      </c>
      <c r="L994" t="s">
        <v>52</v>
      </c>
      <c r="M994" t="s">
        <v>53</v>
      </c>
      <c r="N994" t="s">
        <v>54</v>
      </c>
      <c r="O994">
        <v>3</v>
      </c>
      <c r="P994" t="s">
        <v>39</v>
      </c>
      <c r="Q994">
        <v>3.6</v>
      </c>
    </row>
    <row r="995" spans="1:17" x14ac:dyDescent="0.25">
      <c r="A995">
        <v>3347</v>
      </c>
      <c r="B995" t="s">
        <v>17</v>
      </c>
      <c r="C995">
        <v>0.47</v>
      </c>
      <c r="D995">
        <v>0.4</v>
      </c>
      <c r="E995">
        <v>0.16</v>
      </c>
      <c r="F995">
        <v>0.51</v>
      </c>
      <c r="G995">
        <v>0.1615</v>
      </c>
      <c r="H995">
        <v>7.2999999999999995E-2</v>
      </c>
      <c r="I995">
        <v>0.19800000000000001</v>
      </c>
      <c r="J995">
        <v>14</v>
      </c>
      <c r="K995">
        <v>10</v>
      </c>
      <c r="L995" t="s">
        <v>23</v>
      </c>
      <c r="M995" t="s">
        <v>24</v>
      </c>
      <c r="N995" t="s">
        <v>25</v>
      </c>
      <c r="O995">
        <v>9</v>
      </c>
      <c r="P995" t="s">
        <v>58</v>
      </c>
      <c r="Q995">
        <v>1.9</v>
      </c>
    </row>
    <row r="996" spans="1:17" x14ac:dyDescent="0.25">
      <c r="A996">
        <v>3769</v>
      </c>
      <c r="B996" t="s">
        <v>31</v>
      </c>
      <c r="C996">
        <v>0.56000000000000005</v>
      </c>
      <c r="D996">
        <v>0.46500000000000002</v>
      </c>
      <c r="E996">
        <v>0.14499999999999999</v>
      </c>
      <c r="F996">
        <v>0.88749999999999996</v>
      </c>
      <c r="G996">
        <v>0.33450000000000002</v>
      </c>
      <c r="H996">
        <v>0.22</v>
      </c>
      <c r="I996">
        <v>0.26950000000000002</v>
      </c>
      <c r="J996">
        <v>9</v>
      </c>
      <c r="K996">
        <v>12</v>
      </c>
      <c r="L996" t="s">
        <v>63</v>
      </c>
      <c r="M996" t="s">
        <v>64</v>
      </c>
      <c r="N996" t="s">
        <v>29</v>
      </c>
      <c r="O996">
        <v>10</v>
      </c>
      <c r="P996" t="s">
        <v>35</v>
      </c>
      <c r="Q996">
        <v>24.1</v>
      </c>
    </row>
    <row r="997" spans="1:17" x14ac:dyDescent="0.25">
      <c r="A997">
        <v>434</v>
      </c>
      <c r="B997" t="s">
        <v>31</v>
      </c>
      <c r="C997">
        <v>0.54500000000000004</v>
      </c>
      <c r="D997">
        <v>0.42</v>
      </c>
      <c r="E997">
        <v>0.14000000000000001</v>
      </c>
      <c r="F997">
        <v>0.75049999999999994</v>
      </c>
      <c r="G997">
        <v>0.2475</v>
      </c>
      <c r="H997">
        <v>0.13</v>
      </c>
      <c r="I997">
        <v>0.255</v>
      </c>
      <c r="J997">
        <v>22</v>
      </c>
      <c r="K997">
        <v>7</v>
      </c>
      <c r="L997" t="s">
        <v>43</v>
      </c>
      <c r="M997" t="s">
        <v>44</v>
      </c>
      <c r="N997" t="s">
        <v>45</v>
      </c>
      <c r="O997">
        <v>9</v>
      </c>
      <c r="P997" t="s">
        <v>58</v>
      </c>
      <c r="Q997">
        <v>1.9</v>
      </c>
    </row>
    <row r="998" spans="1:17" x14ac:dyDescent="0.25">
      <c r="A998">
        <v>1336</v>
      </c>
      <c r="B998" t="s">
        <v>22</v>
      </c>
      <c r="C998">
        <v>0.57499999999999996</v>
      </c>
      <c r="D998">
        <v>0.48</v>
      </c>
      <c r="E998">
        <v>0.16500000000000001</v>
      </c>
      <c r="F998">
        <v>1.0780000000000001</v>
      </c>
      <c r="G998">
        <v>0.51100000000000001</v>
      </c>
      <c r="H998">
        <v>0.20949999999999999</v>
      </c>
      <c r="I998">
        <v>0.30599999999999999</v>
      </c>
      <c r="J998">
        <v>9</v>
      </c>
      <c r="K998">
        <v>7</v>
      </c>
      <c r="L998" t="s">
        <v>43</v>
      </c>
      <c r="M998" t="s">
        <v>44</v>
      </c>
      <c r="N998" t="s">
        <v>45</v>
      </c>
      <c r="O998">
        <v>3</v>
      </c>
      <c r="P998" t="s">
        <v>39</v>
      </c>
      <c r="Q998">
        <v>3.6</v>
      </c>
    </row>
    <row r="999" spans="1:17" x14ac:dyDescent="0.25">
      <c r="A999">
        <v>337</v>
      </c>
      <c r="B999" t="s">
        <v>31</v>
      </c>
      <c r="C999">
        <v>0.6</v>
      </c>
      <c r="D999">
        <v>0.47499999999999998</v>
      </c>
      <c r="E999">
        <v>0.19</v>
      </c>
      <c r="F999">
        <v>1.0874999999999999</v>
      </c>
      <c r="G999">
        <v>0.40300000000000002</v>
      </c>
      <c r="H999">
        <v>0.26550000000000001</v>
      </c>
      <c r="I999">
        <v>0.32500000000000001</v>
      </c>
      <c r="J999">
        <v>14</v>
      </c>
      <c r="K999">
        <v>3</v>
      </c>
      <c r="L999" t="s">
        <v>46</v>
      </c>
      <c r="M999" t="s">
        <v>47</v>
      </c>
      <c r="N999" t="s">
        <v>48</v>
      </c>
      <c r="O999">
        <v>3</v>
      </c>
      <c r="P999" t="s">
        <v>39</v>
      </c>
      <c r="Q999">
        <v>3.6</v>
      </c>
    </row>
    <row r="1000" spans="1:17" x14ac:dyDescent="0.25">
      <c r="A1000">
        <v>2801</v>
      </c>
      <c r="B1000" t="s">
        <v>22</v>
      </c>
      <c r="C1000">
        <v>0.64</v>
      </c>
      <c r="D1000">
        <v>0.495</v>
      </c>
      <c r="E1000">
        <v>0.17</v>
      </c>
      <c r="F1000">
        <v>1.2264999999999999</v>
      </c>
      <c r="G1000">
        <v>0.49</v>
      </c>
      <c r="H1000">
        <v>0.377</v>
      </c>
      <c r="I1000">
        <v>0.28749999999999998</v>
      </c>
      <c r="J1000">
        <v>11</v>
      </c>
      <c r="K1000">
        <v>6</v>
      </c>
      <c r="L1000" t="s">
        <v>40</v>
      </c>
      <c r="M1000" t="s">
        <v>41</v>
      </c>
      <c r="N1000" t="s">
        <v>42</v>
      </c>
      <c r="O1000">
        <v>3</v>
      </c>
      <c r="P1000" t="s">
        <v>39</v>
      </c>
      <c r="Q1000">
        <v>3.6</v>
      </c>
    </row>
    <row r="1001" spans="1:17" x14ac:dyDescent="0.25">
      <c r="A1001">
        <v>753</v>
      </c>
      <c r="B1001" t="s">
        <v>22</v>
      </c>
      <c r="C1001">
        <v>0.60499999999999998</v>
      </c>
      <c r="D1001">
        <v>0.46</v>
      </c>
      <c r="E1001">
        <v>0.17</v>
      </c>
      <c r="F1001">
        <v>1.1220000000000001</v>
      </c>
      <c r="G1001">
        <v>0.34699999999999998</v>
      </c>
      <c r="H1001">
        <v>0.30449999999999999</v>
      </c>
      <c r="I1001">
        <v>0.315</v>
      </c>
      <c r="J1001">
        <v>13</v>
      </c>
      <c r="K1001">
        <v>15</v>
      </c>
      <c r="L1001" t="s">
        <v>32</v>
      </c>
      <c r="M1001" t="s">
        <v>33</v>
      </c>
      <c r="N1001" t="s">
        <v>29</v>
      </c>
      <c r="O1001">
        <v>4</v>
      </c>
      <c r="P1001" t="s">
        <v>59</v>
      </c>
      <c r="Q1001">
        <v>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1"/>
  <sheetViews>
    <sheetView workbookViewId="0">
      <selection activeCell="W21" sqref="W21"/>
    </sheetView>
  </sheetViews>
  <sheetFormatPr defaultRowHeight="15" x14ac:dyDescent="0.25"/>
  <cols>
    <col min="1" max="1" width="13.42578125" bestFit="1" customWidth="1"/>
    <col min="2" max="2" width="10" bestFit="1" customWidth="1"/>
    <col min="3" max="3" width="9.28515625" bestFit="1" customWidth="1"/>
    <col min="4" max="4" width="11.5703125" bestFit="1" customWidth="1"/>
    <col min="6" max="6" width="16.5703125" bestFit="1" customWidth="1"/>
    <col min="7" max="7" width="18" bestFit="1" customWidth="1"/>
    <col min="8" max="8" width="17" bestFit="1" customWidth="1"/>
    <col min="9" max="9" width="14.85546875" bestFit="1" customWidth="1"/>
    <col min="10" max="10" width="8" bestFit="1" customWidth="1"/>
    <col min="11" max="11" width="11.28515625" bestFit="1" customWidth="1"/>
    <col min="12" max="12" width="16.28515625" bestFit="1" customWidth="1"/>
    <col min="13" max="13" width="15.5703125" bestFit="1" customWidth="1"/>
    <col min="14" max="14" width="34.28515625" bestFit="1" customWidth="1"/>
    <col min="15" max="15" width="8.85546875" bestFit="1" customWidth="1"/>
    <col min="16" max="16" width="20" bestFit="1" customWidth="1"/>
    <col min="17" max="17" width="12.140625" customWidth="1"/>
    <col min="18" max="19" width="12.5703125" hidden="1" customWidth="1"/>
    <col min="20" max="20" width="0.140625" hidden="1" customWidth="1"/>
    <col min="21" max="21" width="12.7109375" bestFit="1" customWidth="1"/>
    <col min="23" max="23" width="10.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72</v>
      </c>
      <c r="S1" t="s">
        <v>73</v>
      </c>
      <c r="T1" t="s">
        <v>74</v>
      </c>
      <c r="U1" t="s">
        <v>71</v>
      </c>
    </row>
    <row r="2" spans="1:32" x14ac:dyDescent="0.25">
      <c r="A2">
        <v>1555</v>
      </c>
      <c r="B2" t="s">
        <v>17</v>
      </c>
      <c r="C2">
        <v>0.41</v>
      </c>
      <c r="D2">
        <v>0.3</v>
      </c>
      <c r="E2">
        <v>0.09</v>
      </c>
      <c r="F2">
        <v>0.30399999999999999</v>
      </c>
      <c r="G2">
        <v>0.129</v>
      </c>
      <c r="H2">
        <v>7.0999999999999994E-2</v>
      </c>
      <c r="I2">
        <v>9.5500000000000002E-2</v>
      </c>
      <c r="J2">
        <v>8</v>
      </c>
      <c r="K2">
        <v>4</v>
      </c>
      <c r="L2" t="s">
        <v>18</v>
      </c>
      <c r="M2" t="s">
        <v>19</v>
      </c>
      <c r="N2" t="s">
        <v>20</v>
      </c>
      <c r="O2">
        <v>1</v>
      </c>
      <c r="P2" t="s">
        <v>21</v>
      </c>
      <c r="Q2">
        <v>22.1</v>
      </c>
      <c r="R2" s="1">
        <f t="shared" ref="R2:R65" si="0">IF(OR(AND(J2&gt;15,B2="I"),AND(B2="M",C2&gt;0.75),OR(AND(I2&gt;0.8,G2&gt;0.5),G2&gt;1.2)),1,3)</f>
        <v>3</v>
      </c>
      <c r="S2">
        <f t="shared" ref="S2:S65" si="1">IF(OR(AND(I2&lt;0.4,G2&lt;0.4),OR(C2&lt;0.36),OR(AND(J2&gt;15,B2="M"),J2&gt;18,B2="F")),2,3)</f>
        <v>2</v>
      </c>
      <c r="T2">
        <f t="shared" ref="T2:T65" si="2">IF(AND(R2=3, S2=3),3, 0)</f>
        <v>0</v>
      </c>
      <c r="U2" s="2" t="str">
        <f t="shared" ref="U2:U65" si="3">IF(R2=1,"1",IF(S2=2,"2",IF(AND(R2=3,S2=3),"3")))</f>
        <v>2</v>
      </c>
    </row>
    <row r="3" spans="1:32" x14ac:dyDescent="0.25">
      <c r="A3">
        <v>580</v>
      </c>
      <c r="B3" t="s">
        <v>22</v>
      </c>
      <c r="C3">
        <v>0.63</v>
      </c>
      <c r="D3">
        <v>0.48</v>
      </c>
      <c r="E3">
        <v>0.17499999999999999</v>
      </c>
      <c r="F3">
        <v>1.3674999999999999</v>
      </c>
      <c r="G3">
        <v>0.50149999999999995</v>
      </c>
      <c r="H3">
        <v>0.30349999999999999</v>
      </c>
      <c r="I3">
        <v>0.51500000000000001</v>
      </c>
      <c r="J3">
        <v>17</v>
      </c>
      <c r="K3">
        <v>10</v>
      </c>
      <c r="L3" t="s">
        <v>23</v>
      </c>
      <c r="M3" t="s">
        <v>24</v>
      </c>
      <c r="N3" t="s">
        <v>25</v>
      </c>
      <c r="O3">
        <v>7</v>
      </c>
      <c r="P3" t="s">
        <v>26</v>
      </c>
      <c r="Q3">
        <v>2.5</v>
      </c>
      <c r="R3">
        <f t="shared" si="0"/>
        <v>3</v>
      </c>
      <c r="S3">
        <f t="shared" si="1"/>
        <v>2</v>
      </c>
      <c r="T3">
        <f t="shared" si="2"/>
        <v>0</v>
      </c>
      <c r="U3" s="2" t="str">
        <f t="shared" si="3"/>
        <v>2</v>
      </c>
    </row>
    <row r="4" spans="1:32" ht="15" customHeight="1" x14ac:dyDescent="0.25">
      <c r="A4">
        <v>2250</v>
      </c>
      <c r="B4" t="s">
        <v>22</v>
      </c>
      <c r="C4">
        <v>0.58499999999999996</v>
      </c>
      <c r="D4">
        <v>0.45500000000000002</v>
      </c>
      <c r="E4">
        <v>0.16500000000000001</v>
      </c>
      <c r="F4">
        <v>0.998</v>
      </c>
      <c r="G4">
        <v>0.34499999999999997</v>
      </c>
      <c r="H4">
        <v>0.2495</v>
      </c>
      <c r="I4">
        <v>0.315</v>
      </c>
      <c r="J4">
        <v>12</v>
      </c>
      <c r="K4">
        <v>13</v>
      </c>
      <c r="L4" t="s">
        <v>27</v>
      </c>
      <c r="M4" t="s">
        <v>28</v>
      </c>
      <c r="N4" t="s">
        <v>29</v>
      </c>
      <c r="O4">
        <v>8</v>
      </c>
      <c r="P4" t="s">
        <v>30</v>
      </c>
      <c r="Q4">
        <v>12.3</v>
      </c>
      <c r="R4">
        <f t="shared" si="0"/>
        <v>3</v>
      </c>
      <c r="S4">
        <f t="shared" si="1"/>
        <v>2</v>
      </c>
      <c r="T4">
        <f t="shared" si="2"/>
        <v>0</v>
      </c>
      <c r="U4" s="2" t="str">
        <f t="shared" si="3"/>
        <v>2</v>
      </c>
    </row>
    <row r="5" spans="1:32" ht="15" customHeight="1" x14ac:dyDescent="0.25">
      <c r="A5">
        <v>1374</v>
      </c>
      <c r="B5" t="s">
        <v>31</v>
      </c>
      <c r="C5">
        <v>0.61499999999999999</v>
      </c>
      <c r="D5">
        <v>0.47499999999999998</v>
      </c>
      <c r="E5">
        <v>0.17</v>
      </c>
      <c r="F5">
        <v>1.129</v>
      </c>
      <c r="G5">
        <v>0.47949999999999998</v>
      </c>
      <c r="H5">
        <v>0.30199999999999999</v>
      </c>
      <c r="I5">
        <v>0.3</v>
      </c>
      <c r="J5">
        <v>10</v>
      </c>
      <c r="K5">
        <v>15</v>
      </c>
      <c r="L5" t="s">
        <v>32</v>
      </c>
      <c r="M5" t="s">
        <v>33</v>
      </c>
      <c r="N5" t="s">
        <v>29</v>
      </c>
      <c r="O5">
        <v>5</v>
      </c>
      <c r="P5" t="s">
        <v>34</v>
      </c>
      <c r="Q5">
        <v>12.8</v>
      </c>
      <c r="R5">
        <f t="shared" si="0"/>
        <v>3</v>
      </c>
      <c r="S5">
        <f t="shared" si="1"/>
        <v>3</v>
      </c>
      <c r="T5">
        <f t="shared" si="2"/>
        <v>3</v>
      </c>
      <c r="U5" s="2" t="str">
        <f t="shared" si="3"/>
        <v>3</v>
      </c>
      <c r="AF5" s="28"/>
    </row>
    <row r="6" spans="1:32" ht="15" customHeight="1" x14ac:dyDescent="0.25">
      <c r="A6">
        <v>3237</v>
      </c>
      <c r="B6" t="s">
        <v>17</v>
      </c>
      <c r="C6">
        <v>0.34499999999999997</v>
      </c>
      <c r="D6">
        <v>0.28499999999999998</v>
      </c>
      <c r="E6">
        <v>0.1</v>
      </c>
      <c r="F6">
        <v>0.2225</v>
      </c>
      <c r="G6">
        <v>8.6499999999999994E-2</v>
      </c>
      <c r="H6">
        <v>5.8000000000000003E-2</v>
      </c>
      <c r="I6">
        <v>7.4999999999999997E-2</v>
      </c>
      <c r="J6">
        <v>8</v>
      </c>
      <c r="K6">
        <v>13</v>
      </c>
      <c r="L6" t="s">
        <v>27</v>
      </c>
      <c r="M6" t="s">
        <v>28</v>
      </c>
      <c r="N6" t="s">
        <v>29</v>
      </c>
      <c r="O6">
        <v>10</v>
      </c>
      <c r="P6" t="s">
        <v>35</v>
      </c>
      <c r="Q6">
        <v>24.1</v>
      </c>
      <c r="R6">
        <f t="shared" si="0"/>
        <v>3</v>
      </c>
      <c r="S6">
        <f t="shared" si="1"/>
        <v>2</v>
      </c>
      <c r="T6">
        <f t="shared" si="2"/>
        <v>0</v>
      </c>
      <c r="U6" s="2" t="str">
        <f t="shared" si="3"/>
        <v>2</v>
      </c>
    </row>
    <row r="7" spans="1:32" x14ac:dyDescent="0.25">
      <c r="A7">
        <v>4147</v>
      </c>
      <c r="B7" t="s">
        <v>31</v>
      </c>
      <c r="C7">
        <v>0.69499999999999995</v>
      </c>
      <c r="D7">
        <v>0.53</v>
      </c>
      <c r="E7">
        <v>0.21</v>
      </c>
      <c r="F7">
        <v>1.51</v>
      </c>
      <c r="G7">
        <v>0.66400000000000003</v>
      </c>
      <c r="H7">
        <v>0.40949999999999998</v>
      </c>
      <c r="I7">
        <v>0.38500000000000001</v>
      </c>
      <c r="J7">
        <v>10</v>
      </c>
      <c r="K7">
        <v>10</v>
      </c>
      <c r="L7" t="s">
        <v>23</v>
      </c>
      <c r="M7" t="s">
        <v>24</v>
      </c>
      <c r="N7" t="s">
        <v>25</v>
      </c>
      <c r="O7">
        <v>6</v>
      </c>
      <c r="P7" t="s">
        <v>36</v>
      </c>
      <c r="Q7">
        <v>14.1</v>
      </c>
      <c r="R7">
        <f t="shared" si="0"/>
        <v>3</v>
      </c>
      <c r="S7">
        <f t="shared" si="1"/>
        <v>3</v>
      </c>
      <c r="T7">
        <f t="shared" si="2"/>
        <v>3</v>
      </c>
      <c r="U7" s="2" t="str">
        <f t="shared" si="3"/>
        <v>3</v>
      </c>
    </row>
    <row r="8" spans="1:32" x14ac:dyDescent="0.25">
      <c r="A8">
        <v>332</v>
      </c>
      <c r="B8" t="s">
        <v>22</v>
      </c>
      <c r="C8">
        <v>0.4</v>
      </c>
      <c r="D8">
        <v>0.32500000000000001</v>
      </c>
      <c r="E8">
        <v>0.12</v>
      </c>
      <c r="F8">
        <v>0.31850000000000001</v>
      </c>
      <c r="G8">
        <v>0.13400000000000001</v>
      </c>
      <c r="H8">
        <v>5.6500000000000002E-2</v>
      </c>
      <c r="I8">
        <v>9.5000000000000001E-2</v>
      </c>
      <c r="J8">
        <v>8</v>
      </c>
      <c r="K8">
        <v>11</v>
      </c>
      <c r="L8" t="s">
        <v>37</v>
      </c>
      <c r="M8" t="s">
        <v>38</v>
      </c>
      <c r="N8" t="s">
        <v>29</v>
      </c>
      <c r="O8">
        <v>3</v>
      </c>
      <c r="P8" t="s">
        <v>39</v>
      </c>
      <c r="Q8">
        <v>3.6</v>
      </c>
      <c r="R8">
        <f t="shared" si="0"/>
        <v>3</v>
      </c>
      <c r="S8">
        <f t="shared" si="1"/>
        <v>2</v>
      </c>
      <c r="T8">
        <f t="shared" si="2"/>
        <v>0</v>
      </c>
      <c r="U8" s="2" t="str">
        <f t="shared" si="3"/>
        <v>2</v>
      </c>
    </row>
    <row r="9" spans="1:32" x14ac:dyDescent="0.25">
      <c r="A9">
        <v>3860</v>
      </c>
      <c r="B9" t="s">
        <v>22</v>
      </c>
      <c r="C9">
        <v>0.56999999999999995</v>
      </c>
      <c r="D9">
        <v>0.44</v>
      </c>
      <c r="E9">
        <v>0.19</v>
      </c>
      <c r="F9">
        <v>1.018</v>
      </c>
      <c r="G9">
        <v>0.44700000000000001</v>
      </c>
      <c r="H9">
        <v>0.20699999999999999</v>
      </c>
      <c r="I9">
        <v>0.26500000000000001</v>
      </c>
      <c r="J9">
        <v>9</v>
      </c>
      <c r="K9">
        <v>6</v>
      </c>
      <c r="L9" t="s">
        <v>40</v>
      </c>
      <c r="M9" t="s">
        <v>41</v>
      </c>
      <c r="N9" t="s">
        <v>42</v>
      </c>
      <c r="O9">
        <v>1</v>
      </c>
      <c r="P9" t="s">
        <v>21</v>
      </c>
      <c r="Q9">
        <v>22.1</v>
      </c>
      <c r="R9">
        <f t="shared" si="0"/>
        <v>3</v>
      </c>
      <c r="S9">
        <f t="shared" si="1"/>
        <v>2</v>
      </c>
      <c r="T9">
        <f t="shared" si="2"/>
        <v>0</v>
      </c>
      <c r="U9" s="2" t="str">
        <f t="shared" si="3"/>
        <v>2</v>
      </c>
    </row>
    <row r="10" spans="1:32" x14ac:dyDescent="0.25">
      <c r="A10">
        <v>3441</v>
      </c>
      <c r="B10" t="s">
        <v>17</v>
      </c>
      <c r="C10">
        <v>0.46500000000000002</v>
      </c>
      <c r="D10">
        <v>0.37</v>
      </c>
      <c r="E10">
        <v>0.1</v>
      </c>
      <c r="F10">
        <v>0.50549999999999995</v>
      </c>
      <c r="G10">
        <v>0.23400000000000001</v>
      </c>
      <c r="H10">
        <v>0.11</v>
      </c>
      <c r="I10">
        <v>0.14000000000000001</v>
      </c>
      <c r="J10">
        <v>7</v>
      </c>
      <c r="K10">
        <v>7</v>
      </c>
      <c r="L10" t="s">
        <v>43</v>
      </c>
      <c r="M10" t="s">
        <v>44</v>
      </c>
      <c r="N10" t="s">
        <v>45</v>
      </c>
      <c r="O10">
        <v>8</v>
      </c>
      <c r="P10" t="s">
        <v>30</v>
      </c>
      <c r="Q10">
        <v>12.3</v>
      </c>
      <c r="R10">
        <f t="shared" si="0"/>
        <v>3</v>
      </c>
      <c r="S10">
        <f t="shared" si="1"/>
        <v>2</v>
      </c>
      <c r="T10">
        <f t="shared" si="2"/>
        <v>0</v>
      </c>
      <c r="U10" s="2" t="str">
        <f t="shared" si="3"/>
        <v>2</v>
      </c>
    </row>
    <row r="11" spans="1:32" x14ac:dyDescent="0.25">
      <c r="A11">
        <v>3999</v>
      </c>
      <c r="B11" t="s">
        <v>17</v>
      </c>
      <c r="C11">
        <v>0.375</v>
      </c>
      <c r="D11">
        <v>0.28000000000000003</v>
      </c>
      <c r="E11">
        <v>0.08</v>
      </c>
      <c r="F11">
        <v>0.2235</v>
      </c>
      <c r="G11">
        <v>0.115</v>
      </c>
      <c r="H11">
        <v>4.2999999999999997E-2</v>
      </c>
      <c r="I11">
        <v>5.5E-2</v>
      </c>
      <c r="J11">
        <v>6</v>
      </c>
      <c r="K11">
        <v>3</v>
      </c>
      <c r="L11" t="s">
        <v>46</v>
      </c>
      <c r="M11" t="s">
        <v>47</v>
      </c>
      <c r="N11" t="s">
        <v>48</v>
      </c>
      <c r="O11">
        <v>3</v>
      </c>
      <c r="P11" t="s">
        <v>39</v>
      </c>
      <c r="Q11">
        <v>3.6</v>
      </c>
      <c r="R11">
        <f t="shared" si="0"/>
        <v>3</v>
      </c>
      <c r="S11">
        <f t="shared" si="1"/>
        <v>2</v>
      </c>
      <c r="T11">
        <f t="shared" si="2"/>
        <v>0</v>
      </c>
      <c r="U11" s="2" t="str">
        <f t="shared" si="3"/>
        <v>2</v>
      </c>
    </row>
    <row r="12" spans="1:32" x14ac:dyDescent="0.25">
      <c r="A12">
        <v>3581</v>
      </c>
      <c r="B12" t="s">
        <v>22</v>
      </c>
      <c r="C12">
        <v>0.62</v>
      </c>
      <c r="D12">
        <v>0.48</v>
      </c>
      <c r="E12">
        <v>0.16500000000000001</v>
      </c>
      <c r="F12">
        <v>1.0429999999999999</v>
      </c>
      <c r="G12">
        <v>0.48349999999999999</v>
      </c>
      <c r="H12">
        <v>0.221</v>
      </c>
      <c r="I12">
        <v>0.31</v>
      </c>
      <c r="J12">
        <v>10</v>
      </c>
      <c r="K12">
        <v>5</v>
      </c>
      <c r="L12" t="s">
        <v>49</v>
      </c>
      <c r="M12" t="s">
        <v>50</v>
      </c>
      <c r="N12" t="s">
        <v>51</v>
      </c>
      <c r="O12">
        <v>1</v>
      </c>
      <c r="P12" t="s">
        <v>21</v>
      </c>
      <c r="Q12">
        <v>22.1</v>
      </c>
      <c r="R12">
        <f t="shared" si="0"/>
        <v>3</v>
      </c>
      <c r="S12">
        <f t="shared" si="1"/>
        <v>2</v>
      </c>
      <c r="T12">
        <f t="shared" si="2"/>
        <v>0</v>
      </c>
      <c r="U12" s="2" t="str">
        <f t="shared" si="3"/>
        <v>2</v>
      </c>
    </row>
    <row r="13" spans="1:32" x14ac:dyDescent="0.25">
      <c r="A13">
        <v>354</v>
      </c>
      <c r="B13" t="s">
        <v>31</v>
      </c>
      <c r="C13">
        <v>0.57999999999999996</v>
      </c>
      <c r="D13">
        <v>0.45500000000000002</v>
      </c>
      <c r="E13">
        <v>0.17</v>
      </c>
      <c r="F13">
        <v>0.93</v>
      </c>
      <c r="G13">
        <v>0.40799999999999997</v>
      </c>
      <c r="H13">
        <v>0.25900000000000001</v>
      </c>
      <c r="I13">
        <v>0.22</v>
      </c>
      <c r="J13">
        <v>9</v>
      </c>
      <c r="K13">
        <v>2</v>
      </c>
      <c r="L13" t="s">
        <v>52</v>
      </c>
      <c r="M13" t="s">
        <v>53</v>
      </c>
      <c r="N13" t="s">
        <v>54</v>
      </c>
      <c r="O13">
        <v>1</v>
      </c>
      <c r="P13" t="s">
        <v>21</v>
      </c>
      <c r="Q13">
        <v>22.1</v>
      </c>
      <c r="R13">
        <f t="shared" si="0"/>
        <v>3</v>
      </c>
      <c r="S13">
        <f t="shared" si="1"/>
        <v>3</v>
      </c>
      <c r="T13">
        <f t="shared" si="2"/>
        <v>3</v>
      </c>
      <c r="U13" s="2" t="str">
        <f t="shared" si="3"/>
        <v>3</v>
      </c>
    </row>
    <row r="14" spans="1:32" x14ac:dyDescent="0.25">
      <c r="A14">
        <v>1813</v>
      </c>
      <c r="B14" t="s">
        <v>31</v>
      </c>
      <c r="C14">
        <v>0.65</v>
      </c>
      <c r="D14">
        <v>0.48499999999999999</v>
      </c>
      <c r="E14">
        <v>0.16</v>
      </c>
      <c r="F14">
        <v>1.7395</v>
      </c>
      <c r="G14">
        <v>0.57150000000000001</v>
      </c>
      <c r="H14">
        <v>0.27850000000000003</v>
      </c>
      <c r="I14">
        <v>0.3075</v>
      </c>
      <c r="J14">
        <v>10</v>
      </c>
      <c r="K14">
        <v>8</v>
      </c>
      <c r="L14" t="s">
        <v>55</v>
      </c>
      <c r="M14" t="s">
        <v>56</v>
      </c>
      <c r="N14" t="s">
        <v>57</v>
      </c>
      <c r="O14">
        <v>10</v>
      </c>
      <c r="P14" t="s">
        <v>35</v>
      </c>
      <c r="Q14">
        <v>24.1</v>
      </c>
      <c r="R14">
        <f t="shared" si="0"/>
        <v>3</v>
      </c>
      <c r="S14">
        <f t="shared" si="1"/>
        <v>3</v>
      </c>
      <c r="T14">
        <f t="shared" si="2"/>
        <v>3</v>
      </c>
      <c r="U14" s="2" t="str">
        <f t="shared" si="3"/>
        <v>3</v>
      </c>
    </row>
    <row r="15" spans="1:32" x14ac:dyDescent="0.25">
      <c r="A15">
        <v>1385</v>
      </c>
      <c r="B15" t="s">
        <v>22</v>
      </c>
      <c r="C15">
        <v>0.63</v>
      </c>
      <c r="D15">
        <v>0.48499999999999999</v>
      </c>
      <c r="E15">
        <v>0.17</v>
      </c>
      <c r="F15">
        <v>1.3205</v>
      </c>
      <c r="G15">
        <v>0.59450000000000003</v>
      </c>
      <c r="H15">
        <v>0.34499999999999997</v>
      </c>
      <c r="I15">
        <v>0.34499999999999997</v>
      </c>
      <c r="J15">
        <v>9</v>
      </c>
      <c r="K15">
        <v>6</v>
      </c>
      <c r="L15" t="s">
        <v>40</v>
      </c>
      <c r="M15" t="s">
        <v>41</v>
      </c>
      <c r="N15" t="s">
        <v>42</v>
      </c>
      <c r="O15">
        <v>10</v>
      </c>
      <c r="P15" t="s">
        <v>35</v>
      </c>
      <c r="Q15">
        <v>24.1</v>
      </c>
      <c r="R15">
        <f t="shared" si="0"/>
        <v>3</v>
      </c>
      <c r="S15">
        <f t="shared" si="1"/>
        <v>2</v>
      </c>
      <c r="T15">
        <f t="shared" si="2"/>
        <v>0</v>
      </c>
      <c r="U15" s="2" t="str">
        <f t="shared" si="3"/>
        <v>2</v>
      </c>
    </row>
    <row r="16" spans="1:32" x14ac:dyDescent="0.25">
      <c r="A16">
        <v>305</v>
      </c>
      <c r="B16" t="s">
        <v>22</v>
      </c>
      <c r="C16">
        <v>0.47</v>
      </c>
      <c r="D16">
        <v>0.36</v>
      </c>
      <c r="E16">
        <v>0.13</v>
      </c>
      <c r="F16">
        <v>0.47199999999999998</v>
      </c>
      <c r="G16">
        <v>0.182</v>
      </c>
      <c r="H16">
        <v>0.114</v>
      </c>
      <c r="I16">
        <v>0.15</v>
      </c>
      <c r="J16">
        <v>10</v>
      </c>
      <c r="K16">
        <v>3</v>
      </c>
      <c r="L16" t="s">
        <v>46</v>
      </c>
      <c r="M16" t="s">
        <v>47</v>
      </c>
      <c r="N16" t="s">
        <v>48</v>
      </c>
      <c r="O16">
        <v>5</v>
      </c>
      <c r="P16" t="s">
        <v>34</v>
      </c>
      <c r="Q16">
        <v>12.8</v>
      </c>
      <c r="R16">
        <f t="shared" si="0"/>
        <v>3</v>
      </c>
      <c r="S16">
        <f t="shared" si="1"/>
        <v>2</v>
      </c>
      <c r="T16">
        <f t="shared" si="2"/>
        <v>0</v>
      </c>
      <c r="U16" s="2" t="str">
        <f t="shared" si="3"/>
        <v>2</v>
      </c>
    </row>
    <row r="17" spans="1:21" x14ac:dyDescent="0.25">
      <c r="A17">
        <v>3246</v>
      </c>
      <c r="B17" t="s">
        <v>22</v>
      </c>
      <c r="C17">
        <v>0.69499999999999995</v>
      </c>
      <c r="D17">
        <v>0.55000000000000004</v>
      </c>
      <c r="E17">
        <v>0.16</v>
      </c>
      <c r="F17">
        <v>1.6365000000000001</v>
      </c>
      <c r="G17">
        <v>0.69399999999999995</v>
      </c>
      <c r="H17">
        <v>0.30049999999999999</v>
      </c>
      <c r="I17">
        <v>0.44</v>
      </c>
      <c r="J17">
        <v>13</v>
      </c>
      <c r="K17">
        <v>8</v>
      </c>
      <c r="L17" t="s">
        <v>55</v>
      </c>
      <c r="M17" t="s">
        <v>56</v>
      </c>
      <c r="N17" t="s">
        <v>57</v>
      </c>
      <c r="O17">
        <v>9</v>
      </c>
      <c r="P17" t="s">
        <v>58</v>
      </c>
      <c r="Q17">
        <v>1.9</v>
      </c>
      <c r="R17">
        <f t="shared" si="0"/>
        <v>3</v>
      </c>
      <c r="S17">
        <f t="shared" si="1"/>
        <v>2</v>
      </c>
      <c r="T17">
        <f t="shared" si="2"/>
        <v>0</v>
      </c>
      <c r="U17" s="2" t="str">
        <f t="shared" si="3"/>
        <v>2</v>
      </c>
    </row>
    <row r="18" spans="1:21" x14ac:dyDescent="0.25">
      <c r="A18">
        <v>2404</v>
      </c>
      <c r="B18" t="s">
        <v>31</v>
      </c>
      <c r="C18">
        <v>0.28999999999999998</v>
      </c>
      <c r="D18">
        <v>0.22500000000000001</v>
      </c>
      <c r="E18">
        <v>0.08</v>
      </c>
      <c r="F18">
        <v>0.1295</v>
      </c>
      <c r="G18">
        <v>5.3499999999999999E-2</v>
      </c>
      <c r="H18">
        <v>2.5999999999999999E-2</v>
      </c>
      <c r="I18">
        <v>4.4999999999999998E-2</v>
      </c>
      <c r="J18">
        <v>10</v>
      </c>
      <c r="K18">
        <v>13</v>
      </c>
      <c r="L18" t="s">
        <v>27</v>
      </c>
      <c r="M18" t="s">
        <v>28</v>
      </c>
      <c r="N18" t="s">
        <v>29</v>
      </c>
      <c r="O18">
        <v>8</v>
      </c>
      <c r="P18" t="s">
        <v>30</v>
      </c>
      <c r="Q18">
        <v>12.3</v>
      </c>
      <c r="R18">
        <f t="shared" si="0"/>
        <v>3</v>
      </c>
      <c r="S18">
        <f t="shared" si="1"/>
        <v>2</v>
      </c>
      <c r="T18">
        <f t="shared" si="2"/>
        <v>0</v>
      </c>
      <c r="U18" s="2" t="str">
        <f t="shared" si="3"/>
        <v>2</v>
      </c>
    </row>
    <row r="19" spans="1:21" x14ac:dyDescent="0.25">
      <c r="A19">
        <v>3929</v>
      </c>
      <c r="B19" t="s">
        <v>17</v>
      </c>
      <c r="C19">
        <v>0.72499999999999998</v>
      </c>
      <c r="D19">
        <v>0.55000000000000004</v>
      </c>
      <c r="E19">
        <v>0.22</v>
      </c>
      <c r="F19">
        <v>2.0495000000000001</v>
      </c>
      <c r="G19">
        <v>0.77349999999999997</v>
      </c>
      <c r="H19">
        <v>0.4405</v>
      </c>
      <c r="I19">
        <v>0.65500000000000003</v>
      </c>
      <c r="J19">
        <v>10</v>
      </c>
      <c r="K19">
        <v>8</v>
      </c>
      <c r="L19" t="s">
        <v>55</v>
      </c>
      <c r="M19" t="s">
        <v>56</v>
      </c>
      <c r="N19" t="s">
        <v>57</v>
      </c>
      <c r="O19">
        <v>5</v>
      </c>
      <c r="P19" t="s">
        <v>34</v>
      </c>
      <c r="Q19">
        <v>12.8</v>
      </c>
      <c r="R19">
        <f t="shared" si="0"/>
        <v>3</v>
      </c>
      <c r="S19">
        <f t="shared" si="1"/>
        <v>3</v>
      </c>
      <c r="T19">
        <f t="shared" si="2"/>
        <v>3</v>
      </c>
      <c r="U19" s="2" t="str">
        <f t="shared" si="3"/>
        <v>3</v>
      </c>
    </row>
    <row r="20" spans="1:21" x14ac:dyDescent="0.25">
      <c r="A20">
        <v>3394</v>
      </c>
      <c r="B20" t="s">
        <v>31</v>
      </c>
      <c r="C20">
        <v>0.57499999999999996</v>
      </c>
      <c r="D20">
        <v>0.435</v>
      </c>
      <c r="E20">
        <v>0.13</v>
      </c>
      <c r="F20">
        <v>1.0105</v>
      </c>
      <c r="G20">
        <v>0.36799999999999999</v>
      </c>
      <c r="H20">
        <v>0.222</v>
      </c>
      <c r="I20">
        <v>0.32</v>
      </c>
      <c r="J20">
        <v>10</v>
      </c>
      <c r="K20">
        <v>4</v>
      </c>
      <c r="L20" t="s">
        <v>18</v>
      </c>
      <c r="M20" t="s">
        <v>19</v>
      </c>
      <c r="N20" t="s">
        <v>20</v>
      </c>
      <c r="O20">
        <v>4</v>
      </c>
      <c r="P20" t="s">
        <v>59</v>
      </c>
      <c r="Q20">
        <v>6.1</v>
      </c>
      <c r="R20">
        <f t="shared" si="0"/>
        <v>3</v>
      </c>
      <c r="S20">
        <f t="shared" si="1"/>
        <v>2</v>
      </c>
      <c r="T20">
        <f t="shared" si="2"/>
        <v>0</v>
      </c>
      <c r="U20" s="2" t="str">
        <f t="shared" si="3"/>
        <v>2</v>
      </c>
    </row>
    <row r="21" spans="1:21" x14ac:dyDescent="0.25">
      <c r="A21">
        <v>594</v>
      </c>
      <c r="B21" t="s">
        <v>22</v>
      </c>
      <c r="C21">
        <v>0.66</v>
      </c>
      <c r="D21">
        <v>0.52</v>
      </c>
      <c r="E21">
        <v>0.18</v>
      </c>
      <c r="F21">
        <v>1.514</v>
      </c>
      <c r="G21">
        <v>0.52600000000000002</v>
      </c>
      <c r="H21">
        <v>0.29749999999999999</v>
      </c>
      <c r="I21">
        <v>0.42</v>
      </c>
      <c r="J21">
        <v>19</v>
      </c>
      <c r="K21">
        <v>3</v>
      </c>
      <c r="L21" t="s">
        <v>46</v>
      </c>
      <c r="M21" t="s">
        <v>47</v>
      </c>
      <c r="N21" t="s">
        <v>48</v>
      </c>
      <c r="O21">
        <v>7</v>
      </c>
      <c r="P21" t="s">
        <v>26</v>
      </c>
      <c r="Q21">
        <v>2.5</v>
      </c>
      <c r="R21">
        <f t="shared" si="0"/>
        <v>3</v>
      </c>
      <c r="S21">
        <f t="shared" si="1"/>
        <v>2</v>
      </c>
      <c r="T21">
        <f t="shared" si="2"/>
        <v>0</v>
      </c>
      <c r="U21" s="2" t="str">
        <f t="shared" si="3"/>
        <v>2</v>
      </c>
    </row>
    <row r="22" spans="1:21" x14ac:dyDescent="0.25">
      <c r="A22">
        <v>3194</v>
      </c>
      <c r="B22" t="s">
        <v>31</v>
      </c>
      <c r="C22">
        <v>0.56499999999999995</v>
      </c>
      <c r="D22">
        <v>0.435</v>
      </c>
      <c r="E22">
        <v>0.185</v>
      </c>
      <c r="F22">
        <v>1.032</v>
      </c>
      <c r="G22">
        <v>0.35399999999999998</v>
      </c>
      <c r="H22">
        <v>0.20449999999999999</v>
      </c>
      <c r="I22">
        <v>0.31</v>
      </c>
      <c r="J22">
        <v>20</v>
      </c>
      <c r="K22">
        <v>5</v>
      </c>
      <c r="L22" t="s">
        <v>49</v>
      </c>
      <c r="M22" t="s">
        <v>50</v>
      </c>
      <c r="N22" t="s">
        <v>51</v>
      </c>
      <c r="O22">
        <v>9</v>
      </c>
      <c r="P22" t="s">
        <v>58</v>
      </c>
      <c r="Q22">
        <v>1.9</v>
      </c>
      <c r="R22">
        <f t="shared" si="0"/>
        <v>3</v>
      </c>
      <c r="S22">
        <f t="shared" si="1"/>
        <v>2</v>
      </c>
      <c r="T22">
        <f t="shared" si="2"/>
        <v>0</v>
      </c>
      <c r="U22" s="2" t="str">
        <f t="shared" si="3"/>
        <v>2</v>
      </c>
    </row>
    <row r="23" spans="1:21" x14ac:dyDescent="0.25">
      <c r="A23">
        <v>2616</v>
      </c>
      <c r="B23" t="s">
        <v>31</v>
      </c>
      <c r="C23">
        <v>0.64500000000000002</v>
      </c>
      <c r="D23">
        <v>0.5</v>
      </c>
      <c r="E23">
        <v>0.17499999999999999</v>
      </c>
      <c r="F23">
        <v>1.5105</v>
      </c>
      <c r="G23">
        <v>0.67349999999999999</v>
      </c>
      <c r="H23">
        <v>0.3755</v>
      </c>
      <c r="I23">
        <v>0.3775</v>
      </c>
      <c r="J23">
        <v>12</v>
      </c>
      <c r="K23">
        <v>11</v>
      </c>
      <c r="L23" t="s">
        <v>37</v>
      </c>
      <c r="M23" t="s">
        <v>38</v>
      </c>
      <c r="N23" t="s">
        <v>29</v>
      </c>
      <c r="O23">
        <v>6</v>
      </c>
      <c r="P23" t="s">
        <v>36</v>
      </c>
      <c r="Q23">
        <v>14.1</v>
      </c>
      <c r="R23">
        <f t="shared" si="0"/>
        <v>3</v>
      </c>
      <c r="S23">
        <f t="shared" si="1"/>
        <v>3</v>
      </c>
      <c r="T23">
        <f t="shared" si="2"/>
        <v>3</v>
      </c>
      <c r="U23" s="2" t="str">
        <f t="shared" si="3"/>
        <v>3</v>
      </c>
    </row>
    <row r="24" spans="1:21" x14ac:dyDescent="0.25">
      <c r="A24">
        <v>3033</v>
      </c>
      <c r="B24" t="s">
        <v>17</v>
      </c>
      <c r="C24">
        <v>0.53500000000000003</v>
      </c>
      <c r="D24">
        <v>0.42</v>
      </c>
      <c r="E24">
        <v>0.14499999999999999</v>
      </c>
      <c r="F24">
        <v>0.6885</v>
      </c>
      <c r="G24">
        <v>0.27300000000000002</v>
      </c>
      <c r="H24">
        <v>0.1515</v>
      </c>
      <c r="I24">
        <v>0.23699999999999999</v>
      </c>
      <c r="J24">
        <v>9</v>
      </c>
      <c r="K24">
        <v>4</v>
      </c>
      <c r="L24" t="s">
        <v>18</v>
      </c>
      <c r="M24" t="s">
        <v>19</v>
      </c>
      <c r="N24" t="s">
        <v>20</v>
      </c>
      <c r="O24">
        <v>8</v>
      </c>
      <c r="P24" t="s">
        <v>30</v>
      </c>
      <c r="Q24">
        <v>12.3</v>
      </c>
      <c r="R24">
        <f t="shared" si="0"/>
        <v>3</v>
      </c>
      <c r="S24">
        <f t="shared" si="1"/>
        <v>2</v>
      </c>
      <c r="T24">
        <f t="shared" si="2"/>
        <v>0</v>
      </c>
      <c r="U24" s="2" t="str">
        <f t="shared" si="3"/>
        <v>2</v>
      </c>
    </row>
    <row r="25" spans="1:21" x14ac:dyDescent="0.25">
      <c r="A25">
        <v>205</v>
      </c>
      <c r="B25" t="s">
        <v>31</v>
      </c>
      <c r="C25">
        <v>0.42</v>
      </c>
      <c r="D25">
        <v>0.33500000000000002</v>
      </c>
      <c r="E25">
        <v>0.115</v>
      </c>
      <c r="F25">
        <v>0.36899999999999999</v>
      </c>
      <c r="G25">
        <v>0.17100000000000001</v>
      </c>
      <c r="H25">
        <v>7.0999999999999994E-2</v>
      </c>
      <c r="I25">
        <v>0.12</v>
      </c>
      <c r="J25">
        <v>8</v>
      </c>
      <c r="K25">
        <v>2</v>
      </c>
      <c r="L25" t="s">
        <v>52</v>
      </c>
      <c r="M25" t="s">
        <v>53</v>
      </c>
      <c r="N25" t="s">
        <v>54</v>
      </c>
      <c r="O25">
        <v>1</v>
      </c>
      <c r="P25" t="s">
        <v>21</v>
      </c>
      <c r="Q25">
        <v>22.1</v>
      </c>
      <c r="R25">
        <f t="shared" si="0"/>
        <v>3</v>
      </c>
      <c r="S25">
        <f t="shared" si="1"/>
        <v>2</v>
      </c>
      <c r="T25">
        <f t="shared" si="2"/>
        <v>0</v>
      </c>
      <c r="U25" s="2" t="str">
        <f t="shared" si="3"/>
        <v>2</v>
      </c>
    </row>
    <row r="26" spans="1:21" x14ac:dyDescent="0.25">
      <c r="A26">
        <v>885</v>
      </c>
      <c r="B26" t="s">
        <v>31</v>
      </c>
      <c r="C26">
        <v>0.66</v>
      </c>
      <c r="D26">
        <v>0.52</v>
      </c>
      <c r="E26">
        <v>0.19</v>
      </c>
      <c r="F26">
        <v>1.5580000000000001</v>
      </c>
      <c r="G26">
        <v>0.755</v>
      </c>
      <c r="H26">
        <v>0.29799999999999999</v>
      </c>
      <c r="I26">
        <v>0.4</v>
      </c>
      <c r="J26">
        <v>10</v>
      </c>
      <c r="K26">
        <v>14</v>
      </c>
      <c r="L26" t="s">
        <v>60</v>
      </c>
      <c r="M26" t="s">
        <v>61</v>
      </c>
      <c r="N26" t="s">
        <v>62</v>
      </c>
      <c r="O26">
        <v>6</v>
      </c>
      <c r="P26" t="s">
        <v>36</v>
      </c>
      <c r="Q26">
        <v>14.1</v>
      </c>
      <c r="R26">
        <f t="shared" si="0"/>
        <v>3</v>
      </c>
      <c r="S26">
        <f t="shared" si="1"/>
        <v>3</v>
      </c>
      <c r="T26">
        <f t="shared" si="2"/>
        <v>3</v>
      </c>
      <c r="U26" s="2" t="str">
        <f t="shared" si="3"/>
        <v>3</v>
      </c>
    </row>
    <row r="27" spans="1:21" x14ac:dyDescent="0.25">
      <c r="A27">
        <v>3010</v>
      </c>
      <c r="B27" t="s">
        <v>17</v>
      </c>
      <c r="C27">
        <v>0.255</v>
      </c>
      <c r="D27">
        <v>0.185</v>
      </c>
      <c r="E27">
        <v>6.5000000000000002E-2</v>
      </c>
      <c r="F27">
        <v>7.3999999999999996E-2</v>
      </c>
      <c r="G27">
        <v>3.0499999999999999E-2</v>
      </c>
      <c r="H27">
        <v>1.6500000000000001E-2</v>
      </c>
      <c r="I27">
        <v>0.02</v>
      </c>
      <c r="J27">
        <v>4</v>
      </c>
      <c r="K27">
        <v>12</v>
      </c>
      <c r="L27" t="s">
        <v>63</v>
      </c>
      <c r="M27" t="s">
        <v>64</v>
      </c>
      <c r="N27" t="s">
        <v>29</v>
      </c>
      <c r="O27">
        <v>10</v>
      </c>
      <c r="P27" t="s">
        <v>35</v>
      </c>
      <c r="Q27">
        <v>24.1</v>
      </c>
      <c r="R27">
        <f t="shared" si="0"/>
        <v>3</v>
      </c>
      <c r="S27">
        <f t="shared" si="1"/>
        <v>2</v>
      </c>
      <c r="T27">
        <f t="shared" si="2"/>
        <v>0</v>
      </c>
      <c r="U27" s="2" t="str">
        <f t="shared" si="3"/>
        <v>2</v>
      </c>
    </row>
    <row r="28" spans="1:21" x14ac:dyDescent="0.25">
      <c r="A28">
        <v>1752</v>
      </c>
      <c r="B28" t="s">
        <v>22</v>
      </c>
      <c r="C28">
        <v>0.71</v>
      </c>
      <c r="D28">
        <v>0.54</v>
      </c>
      <c r="E28">
        <v>0.20499999999999999</v>
      </c>
      <c r="F28">
        <v>1.5805</v>
      </c>
      <c r="G28">
        <v>0.80200000000000005</v>
      </c>
      <c r="H28">
        <v>0.28699999999999998</v>
      </c>
      <c r="I28">
        <v>0.435</v>
      </c>
      <c r="J28">
        <v>10</v>
      </c>
      <c r="K28">
        <v>7</v>
      </c>
      <c r="L28" t="s">
        <v>43</v>
      </c>
      <c r="M28" t="s">
        <v>44</v>
      </c>
      <c r="N28" t="s">
        <v>45</v>
      </c>
      <c r="O28">
        <v>4</v>
      </c>
      <c r="P28" t="s">
        <v>59</v>
      </c>
      <c r="Q28">
        <v>6.1</v>
      </c>
      <c r="R28">
        <f t="shared" si="0"/>
        <v>3</v>
      </c>
      <c r="S28">
        <f t="shared" si="1"/>
        <v>2</v>
      </c>
      <c r="T28">
        <f t="shared" si="2"/>
        <v>0</v>
      </c>
      <c r="U28" s="2" t="str">
        <f t="shared" si="3"/>
        <v>2</v>
      </c>
    </row>
    <row r="29" spans="1:21" x14ac:dyDescent="0.25">
      <c r="A29">
        <v>762</v>
      </c>
      <c r="B29" t="s">
        <v>22</v>
      </c>
      <c r="C29">
        <v>0.55000000000000004</v>
      </c>
      <c r="D29">
        <v>0.44</v>
      </c>
      <c r="E29">
        <v>0.155</v>
      </c>
      <c r="F29">
        <v>0.94599999999999995</v>
      </c>
      <c r="G29">
        <v>0.313</v>
      </c>
      <c r="H29">
        <v>0.1825</v>
      </c>
      <c r="I29">
        <v>0.33500000000000002</v>
      </c>
      <c r="J29">
        <v>16</v>
      </c>
      <c r="K29">
        <v>7</v>
      </c>
      <c r="L29" t="s">
        <v>43</v>
      </c>
      <c r="M29" t="s">
        <v>44</v>
      </c>
      <c r="N29" t="s">
        <v>45</v>
      </c>
      <c r="O29">
        <v>8</v>
      </c>
      <c r="P29" t="s">
        <v>30</v>
      </c>
      <c r="Q29">
        <v>12.3</v>
      </c>
      <c r="R29">
        <f t="shared" si="0"/>
        <v>3</v>
      </c>
      <c r="S29">
        <f t="shared" si="1"/>
        <v>2</v>
      </c>
      <c r="T29">
        <f t="shared" si="2"/>
        <v>0</v>
      </c>
      <c r="U29" s="2" t="str">
        <f t="shared" si="3"/>
        <v>2</v>
      </c>
    </row>
    <row r="30" spans="1:21" x14ac:dyDescent="0.25">
      <c r="A30">
        <v>3875</v>
      </c>
      <c r="B30" t="s">
        <v>22</v>
      </c>
      <c r="C30">
        <v>0.52500000000000002</v>
      </c>
      <c r="D30">
        <v>0.41</v>
      </c>
      <c r="E30">
        <v>0.15</v>
      </c>
      <c r="F30">
        <v>0.70799999999999996</v>
      </c>
      <c r="G30">
        <v>0.27400000000000002</v>
      </c>
      <c r="H30">
        <v>0.151</v>
      </c>
      <c r="I30">
        <v>0.25</v>
      </c>
      <c r="J30">
        <v>12</v>
      </c>
      <c r="K30">
        <v>15</v>
      </c>
      <c r="L30" t="s">
        <v>32</v>
      </c>
      <c r="M30" t="s">
        <v>33</v>
      </c>
      <c r="N30" t="s">
        <v>29</v>
      </c>
      <c r="O30">
        <v>5</v>
      </c>
      <c r="P30" t="s">
        <v>34</v>
      </c>
      <c r="Q30">
        <v>12.8</v>
      </c>
      <c r="R30">
        <f t="shared" si="0"/>
        <v>3</v>
      </c>
      <c r="S30">
        <f t="shared" si="1"/>
        <v>2</v>
      </c>
      <c r="T30">
        <f t="shared" si="2"/>
        <v>0</v>
      </c>
      <c r="U30" s="2" t="str">
        <f t="shared" si="3"/>
        <v>2</v>
      </c>
    </row>
    <row r="31" spans="1:21" x14ac:dyDescent="0.25">
      <c r="A31">
        <v>1123</v>
      </c>
      <c r="B31" t="s">
        <v>31</v>
      </c>
      <c r="C31">
        <v>0.54500000000000004</v>
      </c>
      <c r="D31">
        <v>0.41499999999999998</v>
      </c>
      <c r="E31">
        <v>0.14000000000000001</v>
      </c>
      <c r="F31">
        <v>0.82</v>
      </c>
      <c r="G31">
        <v>0.46150000000000002</v>
      </c>
      <c r="H31">
        <v>0.127</v>
      </c>
      <c r="I31">
        <v>0.218</v>
      </c>
      <c r="J31">
        <v>9</v>
      </c>
      <c r="K31">
        <v>11</v>
      </c>
      <c r="L31" t="s">
        <v>37</v>
      </c>
      <c r="M31" t="s">
        <v>38</v>
      </c>
      <c r="N31" t="s">
        <v>29</v>
      </c>
      <c r="O31">
        <v>10</v>
      </c>
      <c r="P31" t="s">
        <v>35</v>
      </c>
      <c r="Q31">
        <v>24.1</v>
      </c>
      <c r="R31">
        <f t="shared" si="0"/>
        <v>3</v>
      </c>
      <c r="S31">
        <f t="shared" si="1"/>
        <v>3</v>
      </c>
      <c r="T31">
        <f t="shared" si="2"/>
        <v>3</v>
      </c>
      <c r="U31" s="2" t="str">
        <f t="shared" si="3"/>
        <v>3</v>
      </c>
    </row>
    <row r="32" spans="1:21" x14ac:dyDescent="0.25">
      <c r="A32">
        <v>1031</v>
      </c>
      <c r="B32" t="s">
        <v>22</v>
      </c>
      <c r="C32">
        <v>0.64500000000000002</v>
      </c>
      <c r="D32">
        <v>0.51500000000000001</v>
      </c>
      <c r="E32">
        <v>0.15</v>
      </c>
      <c r="F32">
        <v>1.212</v>
      </c>
      <c r="G32">
        <v>0.51500000000000001</v>
      </c>
      <c r="H32">
        <v>0.20549999999999999</v>
      </c>
      <c r="I32">
        <v>0.38500000000000001</v>
      </c>
      <c r="J32">
        <v>10</v>
      </c>
      <c r="K32">
        <v>15</v>
      </c>
      <c r="L32" t="s">
        <v>32</v>
      </c>
      <c r="M32" t="s">
        <v>33</v>
      </c>
      <c r="N32" t="s">
        <v>29</v>
      </c>
      <c r="O32">
        <v>8</v>
      </c>
      <c r="P32" t="s">
        <v>30</v>
      </c>
      <c r="Q32">
        <v>12.3</v>
      </c>
      <c r="R32">
        <f t="shared" si="0"/>
        <v>3</v>
      </c>
      <c r="S32">
        <f t="shared" si="1"/>
        <v>2</v>
      </c>
      <c r="T32">
        <f t="shared" si="2"/>
        <v>0</v>
      </c>
      <c r="U32" s="2" t="str">
        <f t="shared" si="3"/>
        <v>2</v>
      </c>
    </row>
    <row r="33" spans="1:21" x14ac:dyDescent="0.25">
      <c r="A33">
        <v>3527</v>
      </c>
      <c r="B33" t="s">
        <v>17</v>
      </c>
      <c r="C33">
        <v>0.33500000000000002</v>
      </c>
      <c r="D33">
        <v>0.26</v>
      </c>
      <c r="E33">
        <v>8.5000000000000006E-2</v>
      </c>
      <c r="F33">
        <v>0.192</v>
      </c>
      <c r="G33">
        <v>9.7000000000000003E-2</v>
      </c>
      <c r="H33">
        <v>0.03</v>
      </c>
      <c r="I33">
        <v>5.3999999999999999E-2</v>
      </c>
      <c r="J33">
        <v>6</v>
      </c>
      <c r="K33">
        <v>12</v>
      </c>
      <c r="L33" t="s">
        <v>63</v>
      </c>
      <c r="M33" t="s">
        <v>64</v>
      </c>
      <c r="N33" t="s">
        <v>29</v>
      </c>
      <c r="O33">
        <v>5</v>
      </c>
      <c r="P33" t="s">
        <v>34</v>
      </c>
      <c r="Q33">
        <v>12.8</v>
      </c>
      <c r="R33">
        <f t="shared" si="0"/>
        <v>3</v>
      </c>
      <c r="S33">
        <f t="shared" si="1"/>
        <v>2</v>
      </c>
      <c r="T33">
        <f t="shared" si="2"/>
        <v>0</v>
      </c>
      <c r="U33" s="2" t="str">
        <f t="shared" si="3"/>
        <v>2</v>
      </c>
    </row>
    <row r="34" spans="1:21" x14ac:dyDescent="0.25">
      <c r="A34">
        <v>1261</v>
      </c>
      <c r="B34" t="s">
        <v>17</v>
      </c>
      <c r="C34">
        <v>0.44</v>
      </c>
      <c r="D34">
        <v>0.34</v>
      </c>
      <c r="E34">
        <v>0.12</v>
      </c>
      <c r="F34">
        <v>0.438</v>
      </c>
      <c r="G34">
        <v>0.21149999999999999</v>
      </c>
      <c r="H34">
        <v>8.3000000000000004E-2</v>
      </c>
      <c r="I34">
        <v>0.12</v>
      </c>
      <c r="J34">
        <v>9</v>
      </c>
      <c r="K34">
        <v>1</v>
      </c>
      <c r="L34" t="s">
        <v>65</v>
      </c>
      <c r="M34" t="s">
        <v>66</v>
      </c>
      <c r="N34" t="s">
        <v>29</v>
      </c>
      <c r="O34">
        <v>6</v>
      </c>
      <c r="P34" t="s">
        <v>36</v>
      </c>
      <c r="Q34">
        <v>14.1</v>
      </c>
      <c r="R34">
        <f t="shared" si="0"/>
        <v>3</v>
      </c>
      <c r="S34">
        <f t="shared" si="1"/>
        <v>2</v>
      </c>
      <c r="T34">
        <f t="shared" si="2"/>
        <v>0</v>
      </c>
      <c r="U34" s="2" t="str">
        <f t="shared" si="3"/>
        <v>2</v>
      </c>
    </row>
    <row r="35" spans="1:21" x14ac:dyDescent="0.25">
      <c r="A35">
        <v>110</v>
      </c>
      <c r="B35" t="s">
        <v>22</v>
      </c>
      <c r="C35">
        <v>0.435</v>
      </c>
      <c r="D35">
        <v>0.39500000000000002</v>
      </c>
      <c r="E35">
        <v>0.105</v>
      </c>
      <c r="F35">
        <v>0.36349999999999999</v>
      </c>
      <c r="G35">
        <v>0.13600000000000001</v>
      </c>
      <c r="H35">
        <v>9.8000000000000004E-2</v>
      </c>
      <c r="I35">
        <v>0.13</v>
      </c>
      <c r="J35">
        <v>9</v>
      </c>
      <c r="K35">
        <v>2</v>
      </c>
      <c r="L35" t="s">
        <v>52</v>
      </c>
      <c r="M35" t="s">
        <v>53</v>
      </c>
      <c r="N35" t="s">
        <v>54</v>
      </c>
      <c r="O35">
        <v>9</v>
      </c>
      <c r="P35" t="s">
        <v>58</v>
      </c>
      <c r="Q35">
        <v>1.9</v>
      </c>
      <c r="R35">
        <f t="shared" si="0"/>
        <v>3</v>
      </c>
      <c r="S35">
        <f t="shared" si="1"/>
        <v>2</v>
      </c>
      <c r="T35">
        <f t="shared" si="2"/>
        <v>0</v>
      </c>
      <c r="U35" s="2" t="str">
        <f t="shared" si="3"/>
        <v>2</v>
      </c>
    </row>
    <row r="36" spans="1:21" x14ac:dyDescent="0.25">
      <c r="A36">
        <v>3644</v>
      </c>
      <c r="B36" t="s">
        <v>17</v>
      </c>
      <c r="C36">
        <v>0.47</v>
      </c>
      <c r="D36">
        <v>0.34499999999999997</v>
      </c>
      <c r="E36">
        <v>0.12</v>
      </c>
      <c r="F36">
        <v>0.36849999999999999</v>
      </c>
      <c r="G36">
        <v>0.1525</v>
      </c>
      <c r="H36">
        <v>6.1499999999999999E-2</v>
      </c>
      <c r="I36">
        <v>0.125</v>
      </c>
      <c r="J36">
        <v>8</v>
      </c>
      <c r="K36">
        <v>6</v>
      </c>
      <c r="L36" t="s">
        <v>40</v>
      </c>
      <c r="M36" t="s">
        <v>41</v>
      </c>
      <c r="N36" t="s">
        <v>42</v>
      </c>
      <c r="O36">
        <v>1</v>
      </c>
      <c r="P36" t="s">
        <v>21</v>
      </c>
      <c r="Q36">
        <v>22.1</v>
      </c>
      <c r="R36">
        <f t="shared" si="0"/>
        <v>3</v>
      </c>
      <c r="S36">
        <f t="shared" si="1"/>
        <v>2</v>
      </c>
      <c r="T36">
        <f t="shared" si="2"/>
        <v>0</v>
      </c>
      <c r="U36" s="2" t="str">
        <f t="shared" si="3"/>
        <v>2</v>
      </c>
    </row>
    <row r="37" spans="1:21" x14ac:dyDescent="0.25">
      <c r="A37">
        <v>3155</v>
      </c>
      <c r="B37" t="s">
        <v>31</v>
      </c>
      <c r="C37">
        <v>0.54</v>
      </c>
      <c r="D37">
        <v>0.41</v>
      </c>
      <c r="E37">
        <v>0.13</v>
      </c>
      <c r="F37">
        <v>0.56000000000000005</v>
      </c>
      <c r="G37">
        <v>0.23749999999999999</v>
      </c>
      <c r="H37">
        <v>0.1065</v>
      </c>
      <c r="I37">
        <v>0.17499999999999999</v>
      </c>
      <c r="J37">
        <v>7</v>
      </c>
      <c r="K37">
        <v>11</v>
      </c>
      <c r="L37" t="s">
        <v>37</v>
      </c>
      <c r="M37" t="s">
        <v>38</v>
      </c>
      <c r="N37" t="s">
        <v>29</v>
      </c>
      <c r="O37">
        <v>10</v>
      </c>
      <c r="P37" t="s">
        <v>35</v>
      </c>
      <c r="Q37">
        <v>24.1</v>
      </c>
      <c r="R37">
        <f t="shared" si="0"/>
        <v>3</v>
      </c>
      <c r="S37">
        <f t="shared" si="1"/>
        <v>2</v>
      </c>
      <c r="T37">
        <f t="shared" si="2"/>
        <v>0</v>
      </c>
      <c r="U37" s="2" t="str">
        <f t="shared" si="3"/>
        <v>2</v>
      </c>
    </row>
    <row r="38" spans="1:21" x14ac:dyDescent="0.25">
      <c r="A38">
        <v>1776</v>
      </c>
      <c r="B38" t="s">
        <v>17</v>
      </c>
      <c r="C38">
        <v>0.48499999999999999</v>
      </c>
      <c r="D38">
        <v>0.36499999999999999</v>
      </c>
      <c r="E38">
        <v>0.105</v>
      </c>
      <c r="F38">
        <v>0.52049999999999996</v>
      </c>
      <c r="G38">
        <v>0.19500000000000001</v>
      </c>
      <c r="H38">
        <v>0.123</v>
      </c>
      <c r="I38">
        <v>0.182</v>
      </c>
      <c r="J38">
        <v>8</v>
      </c>
      <c r="K38">
        <v>15</v>
      </c>
      <c r="L38" t="s">
        <v>32</v>
      </c>
      <c r="M38" t="s">
        <v>33</v>
      </c>
      <c r="N38" t="s">
        <v>29</v>
      </c>
      <c r="O38">
        <v>9</v>
      </c>
      <c r="P38" t="s">
        <v>58</v>
      </c>
      <c r="Q38">
        <v>1.9</v>
      </c>
      <c r="R38">
        <f t="shared" si="0"/>
        <v>3</v>
      </c>
      <c r="S38">
        <f t="shared" si="1"/>
        <v>2</v>
      </c>
      <c r="T38">
        <f t="shared" si="2"/>
        <v>0</v>
      </c>
      <c r="U38" s="2" t="str">
        <f t="shared" si="3"/>
        <v>2</v>
      </c>
    </row>
    <row r="39" spans="1:21" x14ac:dyDescent="0.25">
      <c r="A39">
        <v>3338</v>
      </c>
      <c r="B39" t="s">
        <v>17</v>
      </c>
      <c r="C39">
        <v>0.66</v>
      </c>
      <c r="D39">
        <v>0.52500000000000002</v>
      </c>
      <c r="E39">
        <v>0.18</v>
      </c>
      <c r="F39">
        <v>1.6935</v>
      </c>
      <c r="G39">
        <v>0.60250000000000004</v>
      </c>
      <c r="H39">
        <v>0.40050000000000002</v>
      </c>
      <c r="I39">
        <v>0.42</v>
      </c>
      <c r="J39">
        <v>15</v>
      </c>
      <c r="K39">
        <v>10</v>
      </c>
      <c r="L39" t="s">
        <v>23</v>
      </c>
      <c r="M39" t="s">
        <v>24</v>
      </c>
      <c r="N39" t="s">
        <v>25</v>
      </c>
      <c r="O39">
        <v>4</v>
      </c>
      <c r="P39" t="s">
        <v>59</v>
      </c>
      <c r="Q39">
        <v>6.1</v>
      </c>
      <c r="R39">
        <f t="shared" si="0"/>
        <v>3</v>
      </c>
      <c r="S39">
        <f t="shared" si="1"/>
        <v>3</v>
      </c>
      <c r="T39">
        <f t="shared" si="2"/>
        <v>3</v>
      </c>
      <c r="U39" s="2" t="str">
        <f t="shared" si="3"/>
        <v>3</v>
      </c>
    </row>
    <row r="40" spans="1:21" x14ac:dyDescent="0.25">
      <c r="A40">
        <v>2949</v>
      </c>
      <c r="B40" t="s">
        <v>22</v>
      </c>
      <c r="C40">
        <v>0.63500000000000001</v>
      </c>
      <c r="D40">
        <v>0.5</v>
      </c>
      <c r="E40">
        <v>0.19</v>
      </c>
      <c r="F40">
        <v>1.29</v>
      </c>
      <c r="G40">
        <v>0.59299999999999997</v>
      </c>
      <c r="H40">
        <v>0.30449999999999999</v>
      </c>
      <c r="I40">
        <v>0.35199999999999998</v>
      </c>
      <c r="J40">
        <v>8</v>
      </c>
      <c r="K40">
        <v>9</v>
      </c>
      <c r="L40" t="s">
        <v>67</v>
      </c>
      <c r="M40" t="s">
        <v>68</v>
      </c>
      <c r="N40" t="s">
        <v>69</v>
      </c>
      <c r="O40">
        <v>6</v>
      </c>
      <c r="P40" t="s">
        <v>36</v>
      </c>
      <c r="Q40">
        <v>14.1</v>
      </c>
      <c r="R40">
        <f t="shared" si="0"/>
        <v>3</v>
      </c>
      <c r="S40">
        <f t="shared" si="1"/>
        <v>2</v>
      </c>
      <c r="T40">
        <f t="shared" si="2"/>
        <v>0</v>
      </c>
      <c r="U40" s="2" t="str">
        <f t="shared" si="3"/>
        <v>2</v>
      </c>
    </row>
    <row r="41" spans="1:21" x14ac:dyDescent="0.25">
      <c r="A41">
        <v>1316</v>
      </c>
      <c r="B41" t="s">
        <v>17</v>
      </c>
      <c r="C41">
        <v>0.55000000000000004</v>
      </c>
      <c r="D41">
        <v>0.42499999999999999</v>
      </c>
      <c r="E41">
        <v>0.13500000000000001</v>
      </c>
      <c r="F41">
        <v>0.73050000000000004</v>
      </c>
      <c r="G41">
        <v>0.33250000000000002</v>
      </c>
      <c r="H41">
        <v>0.1545</v>
      </c>
      <c r="I41">
        <v>0.215</v>
      </c>
      <c r="J41">
        <v>9</v>
      </c>
      <c r="K41">
        <v>4</v>
      </c>
      <c r="L41" t="s">
        <v>18</v>
      </c>
      <c r="M41" t="s">
        <v>19</v>
      </c>
      <c r="N41" t="s">
        <v>20</v>
      </c>
      <c r="O41">
        <v>8</v>
      </c>
      <c r="P41" t="s">
        <v>30</v>
      </c>
      <c r="Q41">
        <v>12.3</v>
      </c>
      <c r="R41">
        <f t="shared" si="0"/>
        <v>3</v>
      </c>
      <c r="S41">
        <f t="shared" si="1"/>
        <v>2</v>
      </c>
      <c r="T41">
        <f t="shared" si="2"/>
        <v>0</v>
      </c>
      <c r="U41" s="2" t="str">
        <f t="shared" si="3"/>
        <v>2</v>
      </c>
    </row>
    <row r="42" spans="1:21" x14ac:dyDescent="0.25">
      <c r="A42">
        <v>1448</v>
      </c>
      <c r="B42" t="s">
        <v>31</v>
      </c>
      <c r="C42">
        <v>0.44</v>
      </c>
      <c r="D42">
        <v>0.32</v>
      </c>
      <c r="E42">
        <v>0.12</v>
      </c>
      <c r="F42">
        <v>0.45650000000000002</v>
      </c>
      <c r="G42">
        <v>0.24349999999999999</v>
      </c>
      <c r="H42">
        <v>9.1999999999999998E-2</v>
      </c>
      <c r="I42">
        <v>0.10249999999999999</v>
      </c>
      <c r="J42">
        <v>8</v>
      </c>
      <c r="K42">
        <v>6</v>
      </c>
      <c r="L42" t="s">
        <v>40</v>
      </c>
      <c r="M42" t="s">
        <v>41</v>
      </c>
      <c r="N42" t="s">
        <v>42</v>
      </c>
      <c r="O42">
        <v>8</v>
      </c>
      <c r="P42" t="s">
        <v>30</v>
      </c>
      <c r="Q42">
        <v>12.3</v>
      </c>
      <c r="R42">
        <f t="shared" si="0"/>
        <v>3</v>
      </c>
      <c r="S42">
        <f t="shared" si="1"/>
        <v>2</v>
      </c>
      <c r="T42">
        <f t="shared" si="2"/>
        <v>0</v>
      </c>
      <c r="U42" s="2" t="str">
        <f t="shared" si="3"/>
        <v>2</v>
      </c>
    </row>
    <row r="43" spans="1:21" x14ac:dyDescent="0.25">
      <c r="A43">
        <v>1793</v>
      </c>
      <c r="B43" t="s">
        <v>31</v>
      </c>
      <c r="C43">
        <v>0.56999999999999995</v>
      </c>
      <c r="D43">
        <v>0.45500000000000002</v>
      </c>
      <c r="E43">
        <v>0.17499999999999999</v>
      </c>
      <c r="F43">
        <v>1.02</v>
      </c>
      <c r="G43">
        <v>0.48049999999999998</v>
      </c>
      <c r="H43">
        <v>0.2145</v>
      </c>
      <c r="I43">
        <v>0.28999999999999998</v>
      </c>
      <c r="J43">
        <v>9</v>
      </c>
      <c r="K43">
        <v>2</v>
      </c>
      <c r="L43" t="s">
        <v>52</v>
      </c>
      <c r="M43" t="s">
        <v>53</v>
      </c>
      <c r="N43" t="s">
        <v>54</v>
      </c>
      <c r="O43">
        <v>6</v>
      </c>
      <c r="P43" t="s">
        <v>36</v>
      </c>
      <c r="Q43">
        <v>14.1</v>
      </c>
      <c r="R43">
        <f t="shared" si="0"/>
        <v>3</v>
      </c>
      <c r="S43">
        <f t="shared" si="1"/>
        <v>3</v>
      </c>
      <c r="T43">
        <f t="shared" si="2"/>
        <v>3</v>
      </c>
      <c r="U43" s="2" t="str">
        <f t="shared" si="3"/>
        <v>3</v>
      </c>
    </row>
    <row r="44" spans="1:21" x14ac:dyDescent="0.25">
      <c r="A44">
        <v>1253</v>
      </c>
      <c r="B44" t="s">
        <v>17</v>
      </c>
      <c r="C44">
        <v>0.41</v>
      </c>
      <c r="D44">
        <v>0.33500000000000002</v>
      </c>
      <c r="E44">
        <v>0.11</v>
      </c>
      <c r="F44">
        <v>0.33</v>
      </c>
      <c r="G44">
        <v>0.157</v>
      </c>
      <c r="H44">
        <v>7.0499999999999993E-2</v>
      </c>
      <c r="I44">
        <v>0.17</v>
      </c>
      <c r="J44">
        <v>7</v>
      </c>
      <c r="K44">
        <v>3</v>
      </c>
      <c r="L44" t="s">
        <v>46</v>
      </c>
      <c r="M44" t="s">
        <v>47</v>
      </c>
      <c r="N44" t="s">
        <v>48</v>
      </c>
      <c r="O44">
        <v>3</v>
      </c>
      <c r="P44" t="s">
        <v>39</v>
      </c>
      <c r="Q44">
        <v>3.6</v>
      </c>
      <c r="R44">
        <f t="shared" si="0"/>
        <v>3</v>
      </c>
      <c r="S44">
        <f t="shared" si="1"/>
        <v>2</v>
      </c>
      <c r="T44">
        <f t="shared" si="2"/>
        <v>0</v>
      </c>
      <c r="U44" s="2" t="str">
        <f t="shared" si="3"/>
        <v>2</v>
      </c>
    </row>
    <row r="45" spans="1:21" x14ac:dyDescent="0.25">
      <c r="A45">
        <v>796</v>
      </c>
      <c r="B45" t="s">
        <v>31</v>
      </c>
      <c r="C45">
        <v>0.51500000000000001</v>
      </c>
      <c r="D45">
        <v>0.40500000000000003</v>
      </c>
      <c r="E45">
        <v>0.14499999999999999</v>
      </c>
      <c r="F45">
        <v>0.69499999999999995</v>
      </c>
      <c r="G45">
        <v>0.215</v>
      </c>
      <c r="H45">
        <v>0.16350000000000001</v>
      </c>
      <c r="I45">
        <v>0.23400000000000001</v>
      </c>
      <c r="J45">
        <v>15</v>
      </c>
      <c r="K45">
        <v>14</v>
      </c>
      <c r="L45" t="s">
        <v>60</v>
      </c>
      <c r="M45" t="s">
        <v>61</v>
      </c>
      <c r="N45" t="s">
        <v>62</v>
      </c>
      <c r="O45">
        <v>10</v>
      </c>
      <c r="P45" t="s">
        <v>35</v>
      </c>
      <c r="Q45">
        <v>24.1</v>
      </c>
      <c r="R45">
        <f t="shared" si="0"/>
        <v>3</v>
      </c>
      <c r="S45">
        <f t="shared" si="1"/>
        <v>2</v>
      </c>
      <c r="T45">
        <f t="shared" si="2"/>
        <v>0</v>
      </c>
      <c r="U45" s="2" t="str">
        <f t="shared" si="3"/>
        <v>2</v>
      </c>
    </row>
    <row r="46" spans="1:21" x14ac:dyDescent="0.25">
      <c r="A46">
        <v>2516</v>
      </c>
      <c r="B46" t="s">
        <v>22</v>
      </c>
      <c r="C46">
        <v>0.47</v>
      </c>
      <c r="D46">
        <v>0.375</v>
      </c>
      <c r="E46">
        <v>0.12</v>
      </c>
      <c r="F46">
        <v>0.60150000000000003</v>
      </c>
      <c r="G46">
        <v>0.27650000000000002</v>
      </c>
      <c r="H46">
        <v>0.14549999999999999</v>
      </c>
      <c r="I46">
        <v>0.13500000000000001</v>
      </c>
      <c r="J46">
        <v>8</v>
      </c>
      <c r="K46">
        <v>15</v>
      </c>
      <c r="L46" t="s">
        <v>32</v>
      </c>
      <c r="M46" t="s">
        <v>33</v>
      </c>
      <c r="N46" t="s">
        <v>29</v>
      </c>
      <c r="O46">
        <v>6</v>
      </c>
      <c r="P46" t="s">
        <v>36</v>
      </c>
      <c r="Q46">
        <v>14.1</v>
      </c>
      <c r="R46">
        <f t="shared" si="0"/>
        <v>3</v>
      </c>
      <c r="S46">
        <f t="shared" si="1"/>
        <v>2</v>
      </c>
      <c r="T46">
        <f t="shared" si="2"/>
        <v>0</v>
      </c>
      <c r="U46" s="2" t="str">
        <f t="shared" si="3"/>
        <v>2</v>
      </c>
    </row>
    <row r="47" spans="1:21" x14ac:dyDescent="0.25">
      <c r="A47">
        <v>2315</v>
      </c>
      <c r="B47" t="s">
        <v>22</v>
      </c>
      <c r="C47">
        <v>0.57999999999999996</v>
      </c>
      <c r="D47">
        <v>0.47499999999999998</v>
      </c>
      <c r="E47">
        <v>0.13500000000000001</v>
      </c>
      <c r="F47">
        <v>0.92500000000000004</v>
      </c>
      <c r="G47">
        <v>0.39100000000000001</v>
      </c>
      <c r="H47">
        <v>0.16500000000000001</v>
      </c>
      <c r="I47">
        <v>0.27500000000000002</v>
      </c>
      <c r="J47">
        <v>14</v>
      </c>
      <c r="K47">
        <v>10</v>
      </c>
      <c r="L47" t="s">
        <v>23</v>
      </c>
      <c r="M47" t="s">
        <v>24</v>
      </c>
      <c r="N47" t="s">
        <v>25</v>
      </c>
      <c r="O47">
        <v>6</v>
      </c>
      <c r="P47" t="s">
        <v>36</v>
      </c>
      <c r="Q47">
        <v>14.1</v>
      </c>
      <c r="R47">
        <f t="shared" si="0"/>
        <v>3</v>
      </c>
      <c r="S47">
        <f t="shared" si="1"/>
        <v>2</v>
      </c>
      <c r="T47">
        <f t="shared" si="2"/>
        <v>0</v>
      </c>
      <c r="U47" s="2" t="str">
        <f t="shared" si="3"/>
        <v>2</v>
      </c>
    </row>
    <row r="48" spans="1:21" x14ac:dyDescent="0.25">
      <c r="A48">
        <v>1840</v>
      </c>
      <c r="B48" t="s">
        <v>17</v>
      </c>
      <c r="C48">
        <v>0.42</v>
      </c>
      <c r="D48">
        <v>0.32500000000000001</v>
      </c>
      <c r="E48">
        <v>0.1</v>
      </c>
      <c r="F48">
        <v>0.36799999999999999</v>
      </c>
      <c r="G48">
        <v>0.16750000000000001</v>
      </c>
      <c r="H48">
        <v>6.25E-2</v>
      </c>
      <c r="I48">
        <v>0.1135</v>
      </c>
      <c r="J48">
        <v>11</v>
      </c>
      <c r="K48">
        <v>13</v>
      </c>
      <c r="L48" t="s">
        <v>27</v>
      </c>
      <c r="M48" t="s">
        <v>28</v>
      </c>
      <c r="N48" t="s">
        <v>29</v>
      </c>
      <c r="O48">
        <v>4</v>
      </c>
      <c r="P48" t="s">
        <v>59</v>
      </c>
      <c r="Q48">
        <v>6.1</v>
      </c>
      <c r="R48">
        <f t="shared" si="0"/>
        <v>3</v>
      </c>
      <c r="S48">
        <f t="shared" si="1"/>
        <v>2</v>
      </c>
      <c r="T48">
        <f t="shared" si="2"/>
        <v>0</v>
      </c>
      <c r="U48" s="2" t="str">
        <f t="shared" si="3"/>
        <v>2</v>
      </c>
    </row>
    <row r="49" spans="1:21" x14ac:dyDescent="0.25">
      <c r="A49">
        <v>2211</v>
      </c>
      <c r="B49" t="s">
        <v>31</v>
      </c>
      <c r="C49">
        <v>0.66</v>
      </c>
      <c r="D49">
        <v>0.505</v>
      </c>
      <c r="E49">
        <v>0.2</v>
      </c>
      <c r="F49">
        <v>1.6305000000000001</v>
      </c>
      <c r="G49">
        <v>0.48649999999999999</v>
      </c>
      <c r="H49">
        <v>0.29699999999999999</v>
      </c>
      <c r="I49">
        <v>0.61</v>
      </c>
      <c r="J49">
        <v>18</v>
      </c>
      <c r="K49">
        <v>7</v>
      </c>
      <c r="L49" t="s">
        <v>43</v>
      </c>
      <c r="M49" t="s">
        <v>44</v>
      </c>
      <c r="N49" t="s">
        <v>45</v>
      </c>
      <c r="O49">
        <v>4</v>
      </c>
      <c r="P49" t="s">
        <v>59</v>
      </c>
      <c r="Q49">
        <v>6.1</v>
      </c>
      <c r="R49">
        <f t="shared" si="0"/>
        <v>3</v>
      </c>
      <c r="S49">
        <f t="shared" si="1"/>
        <v>2</v>
      </c>
      <c r="T49">
        <f t="shared" si="2"/>
        <v>0</v>
      </c>
      <c r="U49" s="2" t="str">
        <f t="shared" si="3"/>
        <v>2</v>
      </c>
    </row>
    <row r="50" spans="1:21" x14ac:dyDescent="0.25">
      <c r="A50">
        <v>1453</v>
      </c>
      <c r="B50" t="s">
        <v>17</v>
      </c>
      <c r="C50">
        <v>0.47</v>
      </c>
      <c r="D50">
        <v>0.34499999999999997</v>
      </c>
      <c r="E50">
        <v>0.14000000000000001</v>
      </c>
      <c r="F50">
        <v>0.46150000000000002</v>
      </c>
      <c r="G50">
        <v>0.22900000000000001</v>
      </c>
      <c r="H50">
        <v>0.1105</v>
      </c>
      <c r="I50">
        <v>0.11600000000000001</v>
      </c>
      <c r="J50">
        <v>9</v>
      </c>
      <c r="K50">
        <v>11</v>
      </c>
      <c r="L50" t="s">
        <v>37</v>
      </c>
      <c r="M50" t="s">
        <v>38</v>
      </c>
      <c r="N50" t="s">
        <v>29</v>
      </c>
      <c r="O50">
        <v>4</v>
      </c>
      <c r="P50" t="s">
        <v>59</v>
      </c>
      <c r="Q50">
        <v>6.1</v>
      </c>
      <c r="R50">
        <f t="shared" si="0"/>
        <v>3</v>
      </c>
      <c r="S50">
        <f t="shared" si="1"/>
        <v>2</v>
      </c>
      <c r="T50">
        <f t="shared" si="2"/>
        <v>0</v>
      </c>
      <c r="U50" s="2" t="str">
        <f t="shared" si="3"/>
        <v>2</v>
      </c>
    </row>
    <row r="51" spans="1:21" x14ac:dyDescent="0.25">
      <c r="A51">
        <v>2293</v>
      </c>
      <c r="B51" t="s">
        <v>22</v>
      </c>
      <c r="C51">
        <v>0.38</v>
      </c>
      <c r="D51">
        <v>0.3</v>
      </c>
      <c r="E51">
        <v>0.09</v>
      </c>
      <c r="F51">
        <v>0.32150000000000001</v>
      </c>
      <c r="G51">
        <v>0.1545</v>
      </c>
      <c r="H51">
        <v>7.4999999999999997E-2</v>
      </c>
      <c r="I51">
        <v>9.5000000000000001E-2</v>
      </c>
      <c r="J51">
        <v>9</v>
      </c>
      <c r="K51">
        <v>8</v>
      </c>
      <c r="L51" t="s">
        <v>55</v>
      </c>
      <c r="M51" t="s">
        <v>56</v>
      </c>
      <c r="N51" t="s">
        <v>57</v>
      </c>
      <c r="O51">
        <v>2</v>
      </c>
      <c r="P51" t="s">
        <v>70</v>
      </c>
      <c r="Q51">
        <v>18</v>
      </c>
      <c r="R51">
        <f t="shared" si="0"/>
        <v>3</v>
      </c>
      <c r="S51">
        <f t="shared" si="1"/>
        <v>2</v>
      </c>
      <c r="T51">
        <f t="shared" si="2"/>
        <v>0</v>
      </c>
      <c r="U51" s="2" t="str">
        <f t="shared" si="3"/>
        <v>2</v>
      </c>
    </row>
    <row r="52" spans="1:21" x14ac:dyDescent="0.25">
      <c r="A52">
        <v>1582</v>
      </c>
      <c r="B52" t="s">
        <v>17</v>
      </c>
      <c r="C52">
        <v>0.5</v>
      </c>
      <c r="D52">
        <v>0.39</v>
      </c>
      <c r="E52">
        <v>0.12</v>
      </c>
      <c r="F52">
        <v>0.59550000000000003</v>
      </c>
      <c r="G52">
        <v>0.2455</v>
      </c>
      <c r="H52">
        <v>0.14699999999999999</v>
      </c>
      <c r="I52">
        <v>0.17299999999999999</v>
      </c>
      <c r="J52">
        <v>8</v>
      </c>
      <c r="K52">
        <v>2</v>
      </c>
      <c r="L52" t="s">
        <v>52</v>
      </c>
      <c r="M52" t="s">
        <v>53</v>
      </c>
      <c r="N52" t="s">
        <v>54</v>
      </c>
      <c r="O52">
        <v>9</v>
      </c>
      <c r="P52" t="s">
        <v>58</v>
      </c>
      <c r="Q52">
        <v>1.9</v>
      </c>
      <c r="R52">
        <f t="shared" si="0"/>
        <v>3</v>
      </c>
      <c r="S52">
        <f t="shared" si="1"/>
        <v>2</v>
      </c>
      <c r="T52">
        <f t="shared" si="2"/>
        <v>0</v>
      </c>
      <c r="U52" s="2" t="str">
        <f t="shared" si="3"/>
        <v>2</v>
      </c>
    </row>
    <row r="53" spans="1:21" x14ac:dyDescent="0.25">
      <c r="A53">
        <v>3415</v>
      </c>
      <c r="B53" t="s">
        <v>22</v>
      </c>
      <c r="C53">
        <v>0.49</v>
      </c>
      <c r="D53">
        <v>0.37</v>
      </c>
      <c r="E53">
        <v>0.105</v>
      </c>
      <c r="F53">
        <v>0.52649999999999997</v>
      </c>
      <c r="G53">
        <v>0.249</v>
      </c>
      <c r="H53">
        <v>0.10050000000000001</v>
      </c>
      <c r="I53">
        <v>0.14799999999999999</v>
      </c>
      <c r="J53">
        <v>7</v>
      </c>
      <c r="K53">
        <v>2</v>
      </c>
      <c r="L53" t="s">
        <v>52</v>
      </c>
      <c r="M53" t="s">
        <v>53</v>
      </c>
      <c r="N53" t="s">
        <v>54</v>
      </c>
      <c r="O53">
        <v>4</v>
      </c>
      <c r="P53" t="s">
        <v>59</v>
      </c>
      <c r="Q53">
        <v>6.1</v>
      </c>
      <c r="R53">
        <f t="shared" si="0"/>
        <v>3</v>
      </c>
      <c r="S53">
        <f t="shared" si="1"/>
        <v>2</v>
      </c>
      <c r="T53">
        <f t="shared" si="2"/>
        <v>0</v>
      </c>
      <c r="U53" s="2" t="str">
        <f t="shared" si="3"/>
        <v>2</v>
      </c>
    </row>
    <row r="54" spans="1:21" x14ac:dyDescent="0.25">
      <c r="A54">
        <v>2063</v>
      </c>
      <c r="B54" t="s">
        <v>31</v>
      </c>
      <c r="C54">
        <v>0.505</v>
      </c>
      <c r="D54">
        <v>0.38500000000000001</v>
      </c>
      <c r="E54">
        <v>0.13</v>
      </c>
      <c r="F54">
        <v>0.64349999999999996</v>
      </c>
      <c r="G54">
        <v>0.3135</v>
      </c>
      <c r="H54">
        <v>0.14899999999999999</v>
      </c>
      <c r="I54">
        <v>0.1515</v>
      </c>
      <c r="J54">
        <v>7</v>
      </c>
      <c r="K54">
        <v>6</v>
      </c>
      <c r="L54" t="s">
        <v>40</v>
      </c>
      <c r="M54" t="s">
        <v>41</v>
      </c>
      <c r="N54" t="s">
        <v>42</v>
      </c>
      <c r="O54">
        <v>7</v>
      </c>
      <c r="P54" t="s">
        <v>26</v>
      </c>
      <c r="Q54">
        <v>2.5</v>
      </c>
      <c r="R54">
        <f t="shared" si="0"/>
        <v>3</v>
      </c>
      <c r="S54">
        <f t="shared" si="1"/>
        <v>2</v>
      </c>
      <c r="T54">
        <f t="shared" si="2"/>
        <v>0</v>
      </c>
      <c r="U54" s="2" t="str">
        <f t="shared" si="3"/>
        <v>2</v>
      </c>
    </row>
    <row r="55" spans="1:21" x14ac:dyDescent="0.25">
      <c r="A55">
        <v>445</v>
      </c>
      <c r="B55" t="s">
        <v>22</v>
      </c>
      <c r="C55">
        <v>0.41</v>
      </c>
      <c r="D55">
        <v>0.32500000000000001</v>
      </c>
      <c r="E55">
        <v>0.105</v>
      </c>
      <c r="F55">
        <v>0.36349999999999999</v>
      </c>
      <c r="G55">
        <v>0.159</v>
      </c>
      <c r="H55">
        <v>7.6999999999999999E-2</v>
      </c>
      <c r="I55">
        <v>0.12</v>
      </c>
      <c r="J55">
        <v>10</v>
      </c>
      <c r="K55">
        <v>5</v>
      </c>
      <c r="L55" t="s">
        <v>49</v>
      </c>
      <c r="M55" t="s">
        <v>50</v>
      </c>
      <c r="N55" t="s">
        <v>51</v>
      </c>
      <c r="O55">
        <v>5</v>
      </c>
      <c r="P55" t="s">
        <v>34</v>
      </c>
      <c r="Q55">
        <v>12.8</v>
      </c>
      <c r="R55">
        <f t="shared" si="0"/>
        <v>3</v>
      </c>
      <c r="S55">
        <f t="shared" si="1"/>
        <v>2</v>
      </c>
      <c r="T55">
        <f t="shared" si="2"/>
        <v>0</v>
      </c>
      <c r="U55" s="2" t="str">
        <f t="shared" si="3"/>
        <v>2</v>
      </c>
    </row>
    <row r="56" spans="1:21" x14ac:dyDescent="0.25">
      <c r="A56">
        <v>70</v>
      </c>
      <c r="B56" t="s">
        <v>17</v>
      </c>
      <c r="C56">
        <v>0.31</v>
      </c>
      <c r="D56">
        <v>0.23499999999999999</v>
      </c>
      <c r="E56">
        <v>7.0000000000000007E-2</v>
      </c>
      <c r="F56">
        <v>0.151</v>
      </c>
      <c r="G56">
        <v>6.3E-2</v>
      </c>
      <c r="H56">
        <v>4.0500000000000001E-2</v>
      </c>
      <c r="I56">
        <v>4.4999999999999998E-2</v>
      </c>
      <c r="J56">
        <v>6</v>
      </c>
      <c r="K56">
        <v>5</v>
      </c>
      <c r="L56" t="s">
        <v>49</v>
      </c>
      <c r="M56" t="s">
        <v>50</v>
      </c>
      <c r="N56" t="s">
        <v>51</v>
      </c>
      <c r="O56">
        <v>8</v>
      </c>
      <c r="P56" t="s">
        <v>30</v>
      </c>
      <c r="Q56">
        <v>12.3</v>
      </c>
      <c r="R56">
        <f t="shared" si="0"/>
        <v>3</v>
      </c>
      <c r="S56">
        <f t="shared" si="1"/>
        <v>2</v>
      </c>
      <c r="T56">
        <f t="shared" si="2"/>
        <v>0</v>
      </c>
      <c r="U56" s="2" t="str">
        <f t="shared" si="3"/>
        <v>2</v>
      </c>
    </row>
    <row r="57" spans="1:21" x14ac:dyDescent="0.25">
      <c r="A57">
        <v>2087</v>
      </c>
      <c r="B57" t="s">
        <v>22</v>
      </c>
      <c r="C57">
        <v>0.71</v>
      </c>
      <c r="D57">
        <v>0.5</v>
      </c>
      <c r="E57">
        <v>0.15</v>
      </c>
      <c r="F57">
        <v>1.3165</v>
      </c>
      <c r="G57">
        <v>0.6835</v>
      </c>
      <c r="H57">
        <v>0.28149999999999997</v>
      </c>
      <c r="I57">
        <v>0.28000000000000003</v>
      </c>
      <c r="J57">
        <v>10</v>
      </c>
      <c r="K57">
        <v>2</v>
      </c>
      <c r="L57" t="s">
        <v>52</v>
      </c>
      <c r="M57" t="s">
        <v>53</v>
      </c>
      <c r="N57" t="s">
        <v>54</v>
      </c>
      <c r="O57">
        <v>6</v>
      </c>
      <c r="P57" t="s">
        <v>36</v>
      </c>
      <c r="Q57">
        <v>14.1</v>
      </c>
      <c r="R57">
        <f t="shared" si="0"/>
        <v>3</v>
      </c>
      <c r="S57">
        <f t="shared" si="1"/>
        <v>2</v>
      </c>
      <c r="T57">
        <f t="shared" si="2"/>
        <v>0</v>
      </c>
      <c r="U57" s="2" t="str">
        <f t="shared" si="3"/>
        <v>2</v>
      </c>
    </row>
    <row r="58" spans="1:21" x14ac:dyDescent="0.25">
      <c r="A58">
        <v>994</v>
      </c>
      <c r="B58" t="s">
        <v>31</v>
      </c>
      <c r="C58">
        <v>0.57999999999999996</v>
      </c>
      <c r="D58">
        <v>0.45500000000000002</v>
      </c>
      <c r="E58">
        <v>0.15</v>
      </c>
      <c r="F58">
        <v>1.012</v>
      </c>
      <c r="G58">
        <v>0.4985</v>
      </c>
      <c r="H58">
        <v>0.21149999999999999</v>
      </c>
      <c r="I58">
        <v>0.28349999999999997</v>
      </c>
      <c r="J58">
        <v>10</v>
      </c>
      <c r="K58">
        <v>11</v>
      </c>
      <c r="L58" t="s">
        <v>37</v>
      </c>
      <c r="M58" t="s">
        <v>38</v>
      </c>
      <c r="N58" t="s">
        <v>29</v>
      </c>
      <c r="O58">
        <v>6</v>
      </c>
      <c r="P58" t="s">
        <v>36</v>
      </c>
      <c r="Q58">
        <v>14.1</v>
      </c>
      <c r="R58">
        <f t="shared" si="0"/>
        <v>3</v>
      </c>
      <c r="S58">
        <f t="shared" si="1"/>
        <v>3</v>
      </c>
      <c r="T58">
        <f t="shared" si="2"/>
        <v>3</v>
      </c>
      <c r="U58" s="2" t="str">
        <f t="shared" si="3"/>
        <v>3</v>
      </c>
    </row>
    <row r="59" spans="1:21" x14ac:dyDescent="0.25">
      <c r="A59">
        <v>1419</v>
      </c>
      <c r="B59" t="s">
        <v>31</v>
      </c>
      <c r="C59">
        <v>0.70499999999999996</v>
      </c>
      <c r="D59">
        <v>0.55500000000000005</v>
      </c>
      <c r="E59">
        <v>0.215</v>
      </c>
      <c r="F59">
        <v>2.141</v>
      </c>
      <c r="G59">
        <v>1.0465</v>
      </c>
      <c r="H59">
        <v>0.38300000000000001</v>
      </c>
      <c r="I59">
        <v>0.52800000000000002</v>
      </c>
      <c r="J59">
        <v>11</v>
      </c>
      <c r="K59">
        <v>2</v>
      </c>
      <c r="L59" t="s">
        <v>52</v>
      </c>
      <c r="M59" t="s">
        <v>53</v>
      </c>
      <c r="N59" t="s">
        <v>54</v>
      </c>
      <c r="O59">
        <v>9</v>
      </c>
      <c r="P59" t="s">
        <v>58</v>
      </c>
      <c r="Q59">
        <v>1.9</v>
      </c>
      <c r="R59">
        <f t="shared" si="0"/>
        <v>3</v>
      </c>
      <c r="S59">
        <f t="shared" si="1"/>
        <v>3</v>
      </c>
      <c r="T59">
        <f t="shared" si="2"/>
        <v>3</v>
      </c>
      <c r="U59" s="2" t="str">
        <f t="shared" si="3"/>
        <v>3</v>
      </c>
    </row>
    <row r="60" spans="1:21" x14ac:dyDescent="0.25">
      <c r="A60">
        <v>751</v>
      </c>
      <c r="B60" t="s">
        <v>22</v>
      </c>
      <c r="C60">
        <v>0.51</v>
      </c>
      <c r="D60">
        <v>0.39</v>
      </c>
      <c r="E60">
        <v>0.105</v>
      </c>
      <c r="F60">
        <v>0.61199999999999999</v>
      </c>
      <c r="G60">
        <v>0.187</v>
      </c>
      <c r="H60">
        <v>0.15</v>
      </c>
      <c r="I60">
        <v>0.19500000000000001</v>
      </c>
      <c r="J60">
        <v>13</v>
      </c>
      <c r="K60">
        <v>5</v>
      </c>
      <c r="L60" t="s">
        <v>49</v>
      </c>
      <c r="M60" t="s">
        <v>50</v>
      </c>
      <c r="N60" t="s">
        <v>51</v>
      </c>
      <c r="O60">
        <v>5</v>
      </c>
      <c r="P60" t="s">
        <v>34</v>
      </c>
      <c r="Q60">
        <v>12.8</v>
      </c>
      <c r="R60">
        <f t="shared" si="0"/>
        <v>3</v>
      </c>
      <c r="S60">
        <f t="shared" si="1"/>
        <v>2</v>
      </c>
      <c r="T60">
        <f t="shared" si="2"/>
        <v>0</v>
      </c>
      <c r="U60" s="2" t="str">
        <f t="shared" si="3"/>
        <v>2</v>
      </c>
    </row>
    <row r="61" spans="1:21" x14ac:dyDescent="0.25">
      <c r="A61">
        <v>2820</v>
      </c>
      <c r="B61" t="s">
        <v>17</v>
      </c>
      <c r="C61">
        <v>0.375</v>
      </c>
      <c r="D61">
        <v>0.26500000000000001</v>
      </c>
      <c r="E61">
        <v>9.5000000000000001E-2</v>
      </c>
      <c r="F61">
        <v>0.19600000000000001</v>
      </c>
      <c r="G61">
        <v>8.5000000000000006E-2</v>
      </c>
      <c r="H61">
        <v>4.2000000000000003E-2</v>
      </c>
      <c r="I61">
        <v>5.8500000000000003E-2</v>
      </c>
      <c r="J61">
        <v>5</v>
      </c>
      <c r="K61">
        <v>3</v>
      </c>
      <c r="L61" t="s">
        <v>46</v>
      </c>
      <c r="M61" t="s">
        <v>47</v>
      </c>
      <c r="N61" t="s">
        <v>48</v>
      </c>
      <c r="O61">
        <v>1</v>
      </c>
      <c r="P61" t="s">
        <v>21</v>
      </c>
      <c r="Q61">
        <v>22.1</v>
      </c>
      <c r="R61">
        <f t="shared" si="0"/>
        <v>3</v>
      </c>
      <c r="S61">
        <f t="shared" si="1"/>
        <v>2</v>
      </c>
      <c r="T61">
        <f t="shared" si="2"/>
        <v>0</v>
      </c>
      <c r="U61" s="2" t="str">
        <f t="shared" si="3"/>
        <v>2</v>
      </c>
    </row>
    <row r="62" spans="1:21" x14ac:dyDescent="0.25">
      <c r="A62">
        <v>2105</v>
      </c>
      <c r="B62" t="s">
        <v>22</v>
      </c>
      <c r="C62">
        <v>0.49</v>
      </c>
      <c r="D62">
        <v>0.38500000000000001</v>
      </c>
      <c r="E62">
        <v>0.125</v>
      </c>
      <c r="F62">
        <v>0.53949999999999998</v>
      </c>
      <c r="G62">
        <v>0.2175</v>
      </c>
      <c r="H62">
        <v>0.128</v>
      </c>
      <c r="I62">
        <v>0.16500000000000001</v>
      </c>
      <c r="J62">
        <v>11</v>
      </c>
      <c r="K62">
        <v>12</v>
      </c>
      <c r="L62" t="s">
        <v>63</v>
      </c>
      <c r="M62" t="s">
        <v>64</v>
      </c>
      <c r="N62" t="s">
        <v>29</v>
      </c>
      <c r="O62">
        <v>6</v>
      </c>
      <c r="P62" t="s">
        <v>36</v>
      </c>
      <c r="Q62">
        <v>14.1</v>
      </c>
      <c r="R62">
        <f t="shared" si="0"/>
        <v>3</v>
      </c>
      <c r="S62">
        <f t="shared" si="1"/>
        <v>2</v>
      </c>
      <c r="T62">
        <f t="shared" si="2"/>
        <v>0</v>
      </c>
      <c r="U62" s="2" t="str">
        <f t="shared" si="3"/>
        <v>2</v>
      </c>
    </row>
    <row r="63" spans="1:21" x14ac:dyDescent="0.25">
      <c r="A63">
        <v>1719</v>
      </c>
      <c r="B63" t="s">
        <v>31</v>
      </c>
      <c r="C63">
        <v>0.65</v>
      </c>
      <c r="D63">
        <v>0.505</v>
      </c>
      <c r="E63">
        <v>0.19</v>
      </c>
      <c r="F63">
        <v>1.274</v>
      </c>
      <c r="G63">
        <v>0.59</v>
      </c>
      <c r="H63">
        <v>0.23</v>
      </c>
      <c r="I63">
        <v>0.39100000000000001</v>
      </c>
      <c r="J63">
        <v>11</v>
      </c>
      <c r="K63">
        <v>9</v>
      </c>
      <c r="L63" t="s">
        <v>67</v>
      </c>
      <c r="M63" t="s">
        <v>68</v>
      </c>
      <c r="N63" t="s">
        <v>69</v>
      </c>
      <c r="O63">
        <v>10</v>
      </c>
      <c r="P63" t="s">
        <v>35</v>
      </c>
      <c r="Q63">
        <v>24.1</v>
      </c>
      <c r="R63">
        <f t="shared" si="0"/>
        <v>3</v>
      </c>
      <c r="S63">
        <f t="shared" si="1"/>
        <v>3</v>
      </c>
      <c r="T63">
        <f t="shared" si="2"/>
        <v>3</v>
      </c>
      <c r="U63" s="2" t="str">
        <f t="shared" si="3"/>
        <v>3</v>
      </c>
    </row>
    <row r="64" spans="1:21" x14ac:dyDescent="0.25">
      <c r="A64">
        <v>2368</v>
      </c>
      <c r="B64" t="s">
        <v>31</v>
      </c>
      <c r="C64">
        <v>0.65</v>
      </c>
      <c r="D64">
        <v>0.54500000000000004</v>
      </c>
      <c r="E64">
        <v>0.16</v>
      </c>
      <c r="F64">
        <v>1.2424999999999999</v>
      </c>
      <c r="G64">
        <v>0.48699999999999999</v>
      </c>
      <c r="H64">
        <v>0.29599999999999999</v>
      </c>
      <c r="I64">
        <v>0.48</v>
      </c>
      <c r="J64">
        <v>15</v>
      </c>
      <c r="K64">
        <v>5</v>
      </c>
      <c r="L64" t="s">
        <v>49</v>
      </c>
      <c r="M64" t="s">
        <v>50</v>
      </c>
      <c r="N64" t="s">
        <v>51</v>
      </c>
      <c r="O64">
        <v>6</v>
      </c>
      <c r="P64" t="s">
        <v>36</v>
      </c>
      <c r="Q64">
        <v>14.1</v>
      </c>
      <c r="R64">
        <f t="shared" si="0"/>
        <v>3</v>
      </c>
      <c r="S64">
        <f t="shared" si="1"/>
        <v>3</v>
      </c>
      <c r="T64">
        <f t="shared" si="2"/>
        <v>3</v>
      </c>
      <c r="U64" s="2" t="str">
        <f t="shared" si="3"/>
        <v>3</v>
      </c>
    </row>
    <row r="65" spans="1:21" x14ac:dyDescent="0.25">
      <c r="A65">
        <v>1984</v>
      </c>
      <c r="B65" t="s">
        <v>22</v>
      </c>
      <c r="C65">
        <v>0.72499999999999998</v>
      </c>
      <c r="D65">
        <v>0.56999999999999995</v>
      </c>
      <c r="E65">
        <v>0.20499999999999999</v>
      </c>
      <c r="F65">
        <v>1.6194999999999999</v>
      </c>
      <c r="G65">
        <v>0.74399999999999999</v>
      </c>
      <c r="H65">
        <v>0.315</v>
      </c>
      <c r="I65">
        <v>0.48799999999999999</v>
      </c>
      <c r="J65">
        <v>11</v>
      </c>
      <c r="K65">
        <v>3</v>
      </c>
      <c r="L65" t="s">
        <v>46</v>
      </c>
      <c r="M65" t="s">
        <v>47</v>
      </c>
      <c r="N65" t="s">
        <v>48</v>
      </c>
      <c r="O65">
        <v>8</v>
      </c>
      <c r="P65" t="s">
        <v>30</v>
      </c>
      <c r="Q65">
        <v>12.3</v>
      </c>
      <c r="R65">
        <f t="shared" si="0"/>
        <v>3</v>
      </c>
      <c r="S65">
        <f t="shared" si="1"/>
        <v>2</v>
      </c>
      <c r="T65">
        <f t="shared" si="2"/>
        <v>0</v>
      </c>
      <c r="U65" s="2" t="str">
        <f t="shared" si="3"/>
        <v>2</v>
      </c>
    </row>
    <row r="66" spans="1:21" x14ac:dyDescent="0.25">
      <c r="A66">
        <v>3127</v>
      </c>
      <c r="B66" t="s">
        <v>31</v>
      </c>
      <c r="C66">
        <v>0.61499999999999999</v>
      </c>
      <c r="D66">
        <v>0.495</v>
      </c>
      <c r="E66">
        <v>0.155</v>
      </c>
      <c r="F66">
        <v>1.2865</v>
      </c>
      <c r="G66">
        <v>0.435</v>
      </c>
      <c r="H66">
        <v>0.29299999999999998</v>
      </c>
      <c r="I66">
        <v>0.32450000000000001</v>
      </c>
      <c r="J66">
        <v>11</v>
      </c>
      <c r="K66">
        <v>1</v>
      </c>
      <c r="L66" t="s">
        <v>65</v>
      </c>
      <c r="M66" t="s">
        <v>66</v>
      </c>
      <c r="N66" t="s">
        <v>29</v>
      </c>
      <c r="O66">
        <v>5</v>
      </c>
      <c r="P66" t="s">
        <v>34</v>
      </c>
      <c r="Q66">
        <v>12.8</v>
      </c>
      <c r="R66">
        <f t="shared" ref="R66:R129" si="4">IF(OR(AND(J66&gt;15,B66="I"),AND(B66="M",C66&gt;0.75),OR(AND(I66&gt;0.8,G66&gt;0.5),G66&gt;1.2)),1,3)</f>
        <v>3</v>
      </c>
      <c r="S66">
        <f t="shared" ref="S66:S129" si="5">IF(OR(AND(I66&lt;0.4,G66&lt;0.4),OR(C66&lt;0.36),OR(AND(J66&gt;15,B66="M"),J66&gt;18,B66="F")),2,3)</f>
        <v>3</v>
      </c>
      <c r="T66">
        <f t="shared" ref="T66:T129" si="6">IF(AND(R66=3, S66=3),3, 0)</f>
        <v>3</v>
      </c>
      <c r="U66" s="2" t="str">
        <f t="shared" ref="U66:U129" si="7">IF(R66=1,"1",IF(S66=2,"2",IF(AND(R66=3,S66=3),"3")))</f>
        <v>3</v>
      </c>
    </row>
    <row r="67" spans="1:21" x14ac:dyDescent="0.25">
      <c r="A67">
        <v>1428</v>
      </c>
      <c r="B67" t="s">
        <v>22</v>
      </c>
      <c r="C67">
        <v>0.75</v>
      </c>
      <c r="D67">
        <v>0.61</v>
      </c>
      <c r="E67">
        <v>0.23499999999999999</v>
      </c>
      <c r="F67">
        <v>2.5085000000000002</v>
      </c>
      <c r="G67">
        <v>1.232</v>
      </c>
      <c r="H67">
        <v>0.51900000000000002</v>
      </c>
      <c r="I67">
        <v>0.61199999999999999</v>
      </c>
      <c r="J67">
        <v>14</v>
      </c>
      <c r="K67">
        <v>9</v>
      </c>
      <c r="L67" t="s">
        <v>67</v>
      </c>
      <c r="M67" t="s">
        <v>68</v>
      </c>
      <c r="N67" t="s">
        <v>69</v>
      </c>
      <c r="O67">
        <v>4</v>
      </c>
      <c r="P67" t="s">
        <v>59</v>
      </c>
      <c r="Q67">
        <v>6.1</v>
      </c>
      <c r="R67">
        <f t="shared" si="4"/>
        <v>1</v>
      </c>
      <c r="S67">
        <f t="shared" si="5"/>
        <v>2</v>
      </c>
      <c r="T67">
        <f t="shared" si="6"/>
        <v>0</v>
      </c>
      <c r="U67" s="2" t="str">
        <f t="shared" si="7"/>
        <v>1</v>
      </c>
    </row>
    <row r="68" spans="1:21" x14ac:dyDescent="0.25">
      <c r="A68">
        <v>836</v>
      </c>
      <c r="B68" t="s">
        <v>17</v>
      </c>
      <c r="C68">
        <v>0.45</v>
      </c>
      <c r="D68">
        <v>0.35</v>
      </c>
      <c r="E68">
        <v>0.13</v>
      </c>
      <c r="F68">
        <v>0.54700000000000004</v>
      </c>
      <c r="G68">
        <v>0.245</v>
      </c>
      <c r="H68">
        <v>0.14050000000000001</v>
      </c>
      <c r="I68">
        <v>0.14050000000000001</v>
      </c>
      <c r="J68">
        <v>8</v>
      </c>
      <c r="K68">
        <v>12</v>
      </c>
      <c r="L68" t="s">
        <v>63</v>
      </c>
      <c r="M68" t="s">
        <v>64</v>
      </c>
      <c r="N68" t="s">
        <v>29</v>
      </c>
      <c r="O68">
        <v>5</v>
      </c>
      <c r="P68" t="s">
        <v>34</v>
      </c>
      <c r="Q68">
        <v>12.8</v>
      </c>
      <c r="R68">
        <f t="shared" si="4"/>
        <v>3</v>
      </c>
      <c r="S68">
        <f t="shared" si="5"/>
        <v>2</v>
      </c>
      <c r="T68">
        <f t="shared" si="6"/>
        <v>0</v>
      </c>
      <c r="U68" s="2" t="str">
        <f t="shared" si="7"/>
        <v>2</v>
      </c>
    </row>
    <row r="69" spans="1:21" x14ac:dyDescent="0.25">
      <c r="A69">
        <v>717</v>
      </c>
      <c r="B69" t="s">
        <v>17</v>
      </c>
      <c r="C69">
        <v>0.28999999999999998</v>
      </c>
      <c r="D69">
        <v>0.20499999999999999</v>
      </c>
      <c r="E69">
        <v>7.0000000000000007E-2</v>
      </c>
      <c r="F69">
        <v>9.7500000000000003E-2</v>
      </c>
      <c r="G69">
        <v>3.5999999999999997E-2</v>
      </c>
      <c r="H69">
        <v>1.9E-2</v>
      </c>
      <c r="I69">
        <v>3.5000000000000003E-2</v>
      </c>
      <c r="J69">
        <v>8</v>
      </c>
      <c r="K69">
        <v>6</v>
      </c>
      <c r="L69" t="s">
        <v>40</v>
      </c>
      <c r="M69" t="s">
        <v>41</v>
      </c>
      <c r="N69" t="s">
        <v>42</v>
      </c>
      <c r="O69">
        <v>6</v>
      </c>
      <c r="P69" t="s">
        <v>36</v>
      </c>
      <c r="Q69">
        <v>14.1</v>
      </c>
      <c r="R69">
        <f t="shared" si="4"/>
        <v>3</v>
      </c>
      <c r="S69">
        <f t="shared" si="5"/>
        <v>2</v>
      </c>
      <c r="T69">
        <f t="shared" si="6"/>
        <v>0</v>
      </c>
      <c r="U69" s="2" t="str">
        <f t="shared" si="7"/>
        <v>2</v>
      </c>
    </row>
    <row r="70" spans="1:21" x14ac:dyDescent="0.25">
      <c r="A70">
        <v>2918</v>
      </c>
      <c r="B70" t="s">
        <v>31</v>
      </c>
      <c r="C70">
        <v>0.59499999999999997</v>
      </c>
      <c r="D70">
        <v>0.46</v>
      </c>
      <c r="E70">
        <v>0.17</v>
      </c>
      <c r="F70">
        <v>1.1294999999999999</v>
      </c>
      <c r="G70">
        <v>0.56999999999999995</v>
      </c>
      <c r="H70">
        <v>0.2555</v>
      </c>
      <c r="I70">
        <v>0.26500000000000001</v>
      </c>
      <c r="J70">
        <v>10</v>
      </c>
      <c r="K70">
        <v>8</v>
      </c>
      <c r="L70" t="s">
        <v>55</v>
      </c>
      <c r="M70" t="s">
        <v>56</v>
      </c>
      <c r="N70" t="s">
        <v>57</v>
      </c>
      <c r="O70">
        <v>1</v>
      </c>
      <c r="P70" t="s">
        <v>21</v>
      </c>
      <c r="Q70">
        <v>22.1</v>
      </c>
      <c r="R70">
        <f t="shared" si="4"/>
        <v>3</v>
      </c>
      <c r="S70">
        <f t="shared" si="5"/>
        <v>3</v>
      </c>
      <c r="T70">
        <f t="shared" si="6"/>
        <v>3</v>
      </c>
      <c r="U70" s="2" t="str">
        <f t="shared" si="7"/>
        <v>3</v>
      </c>
    </row>
    <row r="71" spans="1:21" x14ac:dyDescent="0.25">
      <c r="A71">
        <v>2434</v>
      </c>
      <c r="B71" t="s">
        <v>22</v>
      </c>
      <c r="C71">
        <v>0.66</v>
      </c>
      <c r="D71">
        <v>0.51500000000000001</v>
      </c>
      <c r="E71">
        <v>0.18</v>
      </c>
      <c r="F71">
        <v>1.5229999999999999</v>
      </c>
      <c r="G71">
        <v>0.54</v>
      </c>
      <c r="H71">
        <v>0.33650000000000002</v>
      </c>
      <c r="I71">
        <v>0.55500000000000005</v>
      </c>
      <c r="J71">
        <v>16</v>
      </c>
      <c r="K71">
        <v>15</v>
      </c>
      <c r="L71" t="s">
        <v>32</v>
      </c>
      <c r="M71" t="s">
        <v>33</v>
      </c>
      <c r="N71" t="s">
        <v>29</v>
      </c>
      <c r="O71">
        <v>4</v>
      </c>
      <c r="P71" t="s">
        <v>59</v>
      </c>
      <c r="Q71">
        <v>6.1</v>
      </c>
      <c r="R71">
        <f t="shared" si="4"/>
        <v>3</v>
      </c>
      <c r="S71">
        <f t="shared" si="5"/>
        <v>2</v>
      </c>
      <c r="T71">
        <f t="shared" si="6"/>
        <v>0</v>
      </c>
      <c r="U71" s="2" t="str">
        <f t="shared" si="7"/>
        <v>2</v>
      </c>
    </row>
    <row r="72" spans="1:21" x14ac:dyDescent="0.25">
      <c r="A72">
        <v>268</v>
      </c>
      <c r="B72" t="s">
        <v>31</v>
      </c>
      <c r="C72">
        <v>0.35</v>
      </c>
      <c r="D72">
        <v>0.27500000000000002</v>
      </c>
      <c r="E72">
        <v>0.11</v>
      </c>
      <c r="F72">
        <v>0.29249999999999998</v>
      </c>
      <c r="G72">
        <v>0.1225</v>
      </c>
      <c r="H72">
        <v>6.3500000000000001E-2</v>
      </c>
      <c r="I72">
        <v>9.0499999999999997E-2</v>
      </c>
      <c r="J72">
        <v>8</v>
      </c>
      <c r="K72">
        <v>3</v>
      </c>
      <c r="L72" t="s">
        <v>46</v>
      </c>
      <c r="M72" t="s">
        <v>47</v>
      </c>
      <c r="N72" t="s">
        <v>48</v>
      </c>
      <c r="O72">
        <v>5</v>
      </c>
      <c r="P72" t="s">
        <v>34</v>
      </c>
      <c r="Q72">
        <v>12.8</v>
      </c>
      <c r="R72">
        <f t="shared" si="4"/>
        <v>3</v>
      </c>
      <c r="S72">
        <f t="shared" si="5"/>
        <v>2</v>
      </c>
      <c r="T72">
        <f t="shared" si="6"/>
        <v>0</v>
      </c>
      <c r="U72" s="2" t="str">
        <f t="shared" si="7"/>
        <v>2</v>
      </c>
    </row>
    <row r="73" spans="1:21" x14ac:dyDescent="0.25">
      <c r="A73">
        <v>2265</v>
      </c>
      <c r="B73" t="s">
        <v>17</v>
      </c>
      <c r="C73">
        <v>0.59</v>
      </c>
      <c r="D73">
        <v>0.45</v>
      </c>
      <c r="E73">
        <v>0.16</v>
      </c>
      <c r="F73">
        <v>0.89300000000000002</v>
      </c>
      <c r="G73">
        <v>0.27450000000000002</v>
      </c>
      <c r="H73">
        <v>0.2185</v>
      </c>
      <c r="I73">
        <v>0.34499999999999997</v>
      </c>
      <c r="J73">
        <v>14</v>
      </c>
      <c r="K73">
        <v>2</v>
      </c>
      <c r="L73" t="s">
        <v>52</v>
      </c>
      <c r="M73" t="s">
        <v>53</v>
      </c>
      <c r="N73" t="s">
        <v>54</v>
      </c>
      <c r="O73">
        <v>3</v>
      </c>
      <c r="P73" t="s">
        <v>39</v>
      </c>
      <c r="Q73">
        <v>3.6</v>
      </c>
      <c r="R73">
        <f t="shared" si="4"/>
        <v>3</v>
      </c>
      <c r="S73">
        <f t="shared" si="5"/>
        <v>2</v>
      </c>
      <c r="T73">
        <f t="shared" si="6"/>
        <v>0</v>
      </c>
      <c r="U73" s="2" t="str">
        <f t="shared" si="7"/>
        <v>2</v>
      </c>
    </row>
    <row r="74" spans="1:21" x14ac:dyDescent="0.25">
      <c r="A74">
        <v>2106</v>
      </c>
      <c r="B74" t="s">
        <v>31</v>
      </c>
      <c r="C74">
        <v>0.58499999999999996</v>
      </c>
      <c r="D74">
        <v>0.48</v>
      </c>
      <c r="E74">
        <v>0.185</v>
      </c>
      <c r="F74">
        <v>1.04</v>
      </c>
      <c r="G74">
        <v>0.434</v>
      </c>
      <c r="H74">
        <v>0.26500000000000001</v>
      </c>
      <c r="I74">
        <v>0.28499999999999998</v>
      </c>
      <c r="J74">
        <v>10</v>
      </c>
      <c r="K74">
        <v>9</v>
      </c>
      <c r="L74" t="s">
        <v>67</v>
      </c>
      <c r="M74" t="s">
        <v>68</v>
      </c>
      <c r="N74" t="s">
        <v>69</v>
      </c>
      <c r="O74">
        <v>10</v>
      </c>
      <c r="P74" t="s">
        <v>35</v>
      </c>
      <c r="Q74">
        <v>24.1</v>
      </c>
      <c r="R74">
        <f t="shared" si="4"/>
        <v>3</v>
      </c>
      <c r="S74">
        <f t="shared" si="5"/>
        <v>3</v>
      </c>
      <c r="T74">
        <f t="shared" si="6"/>
        <v>3</v>
      </c>
      <c r="U74" s="2" t="str">
        <f t="shared" si="7"/>
        <v>3</v>
      </c>
    </row>
    <row r="75" spans="1:21" x14ac:dyDescent="0.25">
      <c r="A75">
        <v>566</v>
      </c>
      <c r="B75" t="s">
        <v>31</v>
      </c>
      <c r="C75">
        <v>0.35</v>
      </c>
      <c r="D75">
        <v>0.255</v>
      </c>
      <c r="E75">
        <v>6.5000000000000002E-2</v>
      </c>
      <c r="F75">
        <v>0.17899999999999999</v>
      </c>
      <c r="G75">
        <v>7.0499999999999993E-2</v>
      </c>
      <c r="H75">
        <v>3.85E-2</v>
      </c>
      <c r="I75">
        <v>0.06</v>
      </c>
      <c r="J75">
        <v>10</v>
      </c>
      <c r="K75">
        <v>2</v>
      </c>
      <c r="L75" t="s">
        <v>52</v>
      </c>
      <c r="M75" t="s">
        <v>53</v>
      </c>
      <c r="N75" t="s">
        <v>54</v>
      </c>
      <c r="O75">
        <v>3</v>
      </c>
      <c r="P75" t="s">
        <v>39</v>
      </c>
      <c r="Q75">
        <v>3.6</v>
      </c>
      <c r="R75">
        <f t="shared" si="4"/>
        <v>3</v>
      </c>
      <c r="S75">
        <f t="shared" si="5"/>
        <v>2</v>
      </c>
      <c r="T75">
        <f t="shared" si="6"/>
        <v>0</v>
      </c>
      <c r="U75" s="2" t="str">
        <f t="shared" si="7"/>
        <v>2</v>
      </c>
    </row>
    <row r="76" spans="1:21" x14ac:dyDescent="0.25">
      <c r="A76">
        <v>2644</v>
      </c>
      <c r="B76" t="s">
        <v>17</v>
      </c>
      <c r="C76">
        <v>0.48499999999999999</v>
      </c>
      <c r="D76">
        <v>0.375</v>
      </c>
      <c r="E76">
        <v>0.13</v>
      </c>
      <c r="F76">
        <v>0.55349999999999999</v>
      </c>
      <c r="G76">
        <v>0.26600000000000001</v>
      </c>
      <c r="H76">
        <v>0.112</v>
      </c>
      <c r="I76">
        <v>0.157</v>
      </c>
      <c r="J76">
        <v>8</v>
      </c>
      <c r="K76">
        <v>2</v>
      </c>
      <c r="L76" t="s">
        <v>52</v>
      </c>
      <c r="M76" t="s">
        <v>53</v>
      </c>
      <c r="N76" t="s">
        <v>54</v>
      </c>
      <c r="O76">
        <v>8</v>
      </c>
      <c r="P76" t="s">
        <v>30</v>
      </c>
      <c r="Q76">
        <v>12.3</v>
      </c>
      <c r="R76">
        <f t="shared" si="4"/>
        <v>3</v>
      </c>
      <c r="S76">
        <f t="shared" si="5"/>
        <v>2</v>
      </c>
      <c r="T76">
        <f t="shared" si="6"/>
        <v>0</v>
      </c>
      <c r="U76" s="2" t="str">
        <f t="shared" si="7"/>
        <v>2</v>
      </c>
    </row>
    <row r="77" spans="1:21" x14ac:dyDescent="0.25">
      <c r="A77">
        <v>1147</v>
      </c>
      <c r="B77" t="s">
        <v>31</v>
      </c>
      <c r="C77">
        <v>0.57999999999999996</v>
      </c>
      <c r="D77">
        <v>0.44500000000000001</v>
      </c>
      <c r="E77">
        <v>0.13500000000000001</v>
      </c>
      <c r="F77">
        <v>0.81399999999999995</v>
      </c>
      <c r="G77">
        <v>0.3775</v>
      </c>
      <c r="H77">
        <v>0.1915</v>
      </c>
      <c r="I77">
        <v>0.22</v>
      </c>
      <c r="J77">
        <v>9</v>
      </c>
      <c r="K77">
        <v>10</v>
      </c>
      <c r="L77" t="s">
        <v>23</v>
      </c>
      <c r="M77" t="s">
        <v>24</v>
      </c>
      <c r="N77" t="s">
        <v>25</v>
      </c>
      <c r="O77">
        <v>9</v>
      </c>
      <c r="P77" t="s">
        <v>58</v>
      </c>
      <c r="Q77">
        <v>1.9</v>
      </c>
      <c r="R77">
        <f t="shared" si="4"/>
        <v>3</v>
      </c>
      <c r="S77">
        <f t="shared" si="5"/>
        <v>2</v>
      </c>
      <c r="T77">
        <f t="shared" si="6"/>
        <v>0</v>
      </c>
      <c r="U77" s="2" t="str">
        <f t="shared" si="7"/>
        <v>2</v>
      </c>
    </row>
    <row r="78" spans="1:21" x14ac:dyDescent="0.25">
      <c r="A78">
        <v>1935</v>
      </c>
      <c r="B78" t="s">
        <v>31</v>
      </c>
      <c r="C78">
        <v>0.62</v>
      </c>
      <c r="D78">
        <v>0.47</v>
      </c>
      <c r="E78">
        <v>0.15</v>
      </c>
      <c r="F78">
        <v>1.3089999999999999</v>
      </c>
      <c r="G78">
        <v>0.58699999999999997</v>
      </c>
      <c r="H78">
        <v>0.4405</v>
      </c>
      <c r="I78">
        <v>0.32500000000000001</v>
      </c>
      <c r="J78">
        <v>9</v>
      </c>
      <c r="K78">
        <v>2</v>
      </c>
      <c r="L78" t="s">
        <v>52</v>
      </c>
      <c r="M78" t="s">
        <v>53</v>
      </c>
      <c r="N78" t="s">
        <v>54</v>
      </c>
      <c r="O78">
        <v>2</v>
      </c>
      <c r="P78" t="s">
        <v>70</v>
      </c>
      <c r="Q78">
        <v>18</v>
      </c>
      <c r="R78">
        <f t="shared" si="4"/>
        <v>3</v>
      </c>
      <c r="S78">
        <f t="shared" si="5"/>
        <v>3</v>
      </c>
      <c r="T78">
        <f t="shared" si="6"/>
        <v>3</v>
      </c>
      <c r="U78" s="2" t="str">
        <f t="shared" si="7"/>
        <v>3</v>
      </c>
    </row>
    <row r="79" spans="1:21" x14ac:dyDescent="0.25">
      <c r="A79">
        <v>2345</v>
      </c>
      <c r="B79" t="s">
        <v>31</v>
      </c>
      <c r="C79">
        <v>0.67</v>
      </c>
      <c r="D79">
        <v>0.55000000000000004</v>
      </c>
      <c r="E79">
        <v>0.17</v>
      </c>
      <c r="F79">
        <v>1.2470000000000001</v>
      </c>
      <c r="G79">
        <v>0.47199999999999998</v>
      </c>
      <c r="H79">
        <v>0.2455</v>
      </c>
      <c r="I79">
        <v>0.4</v>
      </c>
      <c r="J79">
        <v>21</v>
      </c>
      <c r="K79">
        <v>9</v>
      </c>
      <c r="L79" t="s">
        <v>67</v>
      </c>
      <c r="M79" t="s">
        <v>68</v>
      </c>
      <c r="N79" t="s">
        <v>69</v>
      </c>
      <c r="O79">
        <v>5</v>
      </c>
      <c r="P79" t="s">
        <v>34</v>
      </c>
      <c r="Q79">
        <v>12.8</v>
      </c>
      <c r="R79">
        <f t="shared" si="4"/>
        <v>3</v>
      </c>
      <c r="S79">
        <f t="shared" si="5"/>
        <v>2</v>
      </c>
      <c r="T79">
        <f t="shared" si="6"/>
        <v>0</v>
      </c>
      <c r="U79" s="2" t="str">
        <f t="shared" si="7"/>
        <v>2</v>
      </c>
    </row>
    <row r="80" spans="1:21" x14ac:dyDescent="0.25">
      <c r="A80">
        <v>3075</v>
      </c>
      <c r="B80" t="s">
        <v>31</v>
      </c>
      <c r="C80">
        <v>0.67500000000000004</v>
      </c>
      <c r="D80">
        <v>0.52</v>
      </c>
      <c r="E80">
        <v>0.14499999999999999</v>
      </c>
      <c r="F80">
        <v>1.3645</v>
      </c>
      <c r="G80">
        <v>0.55700000000000005</v>
      </c>
      <c r="H80">
        <v>0.34050000000000002</v>
      </c>
      <c r="I80">
        <v>0.38500000000000001</v>
      </c>
      <c r="J80">
        <v>11</v>
      </c>
      <c r="K80">
        <v>7</v>
      </c>
      <c r="L80" t="s">
        <v>43</v>
      </c>
      <c r="M80" t="s">
        <v>44</v>
      </c>
      <c r="N80" t="s">
        <v>45</v>
      </c>
      <c r="O80">
        <v>5</v>
      </c>
      <c r="P80" t="s">
        <v>34</v>
      </c>
      <c r="Q80">
        <v>12.8</v>
      </c>
      <c r="R80">
        <f t="shared" si="4"/>
        <v>3</v>
      </c>
      <c r="S80">
        <f t="shared" si="5"/>
        <v>3</v>
      </c>
      <c r="T80">
        <f t="shared" si="6"/>
        <v>3</v>
      </c>
      <c r="U80" s="2" t="str">
        <f t="shared" si="7"/>
        <v>3</v>
      </c>
    </row>
    <row r="81" spans="1:21" x14ac:dyDescent="0.25">
      <c r="A81">
        <v>3499</v>
      </c>
      <c r="B81" t="s">
        <v>31</v>
      </c>
      <c r="C81">
        <v>0.59</v>
      </c>
      <c r="D81">
        <v>0.46</v>
      </c>
      <c r="E81">
        <v>0.14499999999999999</v>
      </c>
      <c r="F81">
        <v>0.92900000000000005</v>
      </c>
      <c r="G81">
        <v>0.38</v>
      </c>
      <c r="H81">
        <v>0.24</v>
      </c>
      <c r="I81">
        <v>0.255</v>
      </c>
      <c r="J81">
        <v>10</v>
      </c>
      <c r="K81">
        <v>5</v>
      </c>
      <c r="L81" t="s">
        <v>49</v>
      </c>
      <c r="M81" t="s">
        <v>50</v>
      </c>
      <c r="N81" t="s">
        <v>51</v>
      </c>
      <c r="O81">
        <v>1</v>
      </c>
      <c r="P81" t="s">
        <v>21</v>
      </c>
      <c r="Q81">
        <v>22.1</v>
      </c>
      <c r="R81">
        <f t="shared" si="4"/>
        <v>3</v>
      </c>
      <c r="S81">
        <f t="shared" si="5"/>
        <v>2</v>
      </c>
      <c r="T81">
        <f t="shared" si="6"/>
        <v>0</v>
      </c>
      <c r="U81" s="2" t="str">
        <f t="shared" si="7"/>
        <v>2</v>
      </c>
    </row>
    <row r="82" spans="1:21" x14ac:dyDescent="0.25">
      <c r="A82">
        <v>881</v>
      </c>
      <c r="B82" t="s">
        <v>31</v>
      </c>
      <c r="C82">
        <v>0.65</v>
      </c>
      <c r="D82">
        <v>0.52500000000000002</v>
      </c>
      <c r="E82">
        <v>0.17499999999999999</v>
      </c>
      <c r="F82">
        <v>1.4715</v>
      </c>
      <c r="G82">
        <v>0.67500000000000004</v>
      </c>
      <c r="H82">
        <v>0.315</v>
      </c>
      <c r="I82">
        <v>0.39900000000000002</v>
      </c>
      <c r="J82">
        <v>11</v>
      </c>
      <c r="K82">
        <v>11</v>
      </c>
      <c r="L82" t="s">
        <v>37</v>
      </c>
      <c r="M82" t="s">
        <v>38</v>
      </c>
      <c r="N82" t="s">
        <v>29</v>
      </c>
      <c r="O82">
        <v>7</v>
      </c>
      <c r="P82" t="s">
        <v>26</v>
      </c>
      <c r="Q82">
        <v>2.5</v>
      </c>
      <c r="R82">
        <f t="shared" si="4"/>
        <v>3</v>
      </c>
      <c r="S82">
        <f t="shared" si="5"/>
        <v>3</v>
      </c>
      <c r="T82">
        <f t="shared" si="6"/>
        <v>3</v>
      </c>
      <c r="U82" s="2" t="str">
        <f t="shared" si="7"/>
        <v>3</v>
      </c>
    </row>
    <row r="83" spans="1:21" x14ac:dyDescent="0.25">
      <c r="A83">
        <v>1661</v>
      </c>
      <c r="B83" t="s">
        <v>31</v>
      </c>
      <c r="C83">
        <v>0.6</v>
      </c>
      <c r="D83">
        <v>0.47</v>
      </c>
      <c r="E83">
        <v>0.16500000000000001</v>
      </c>
      <c r="F83">
        <v>1.0589999999999999</v>
      </c>
      <c r="G83">
        <v>0.504</v>
      </c>
      <c r="H83">
        <v>0.24099999999999999</v>
      </c>
      <c r="I83">
        <v>0.27500000000000002</v>
      </c>
      <c r="J83">
        <v>9</v>
      </c>
      <c r="K83">
        <v>8</v>
      </c>
      <c r="L83" t="s">
        <v>55</v>
      </c>
      <c r="M83" t="s">
        <v>56</v>
      </c>
      <c r="N83" t="s">
        <v>57</v>
      </c>
      <c r="O83">
        <v>10</v>
      </c>
      <c r="P83" t="s">
        <v>35</v>
      </c>
      <c r="Q83">
        <v>24.1</v>
      </c>
      <c r="R83">
        <f t="shared" si="4"/>
        <v>3</v>
      </c>
      <c r="S83">
        <f t="shared" si="5"/>
        <v>3</v>
      </c>
      <c r="T83">
        <f t="shared" si="6"/>
        <v>3</v>
      </c>
      <c r="U83" s="2" t="str">
        <f t="shared" si="7"/>
        <v>3</v>
      </c>
    </row>
    <row r="84" spans="1:21" x14ac:dyDescent="0.25">
      <c r="A84">
        <v>3236</v>
      </c>
      <c r="B84" t="s">
        <v>31</v>
      </c>
      <c r="C84">
        <v>0.66500000000000004</v>
      </c>
      <c r="D84">
        <v>0.53500000000000003</v>
      </c>
      <c r="E84">
        <v>0.155</v>
      </c>
      <c r="F84">
        <v>1.383</v>
      </c>
      <c r="G84">
        <v>0.59599999999999997</v>
      </c>
      <c r="H84">
        <v>0.25650000000000001</v>
      </c>
      <c r="I84">
        <v>0.48499999999999999</v>
      </c>
      <c r="J84">
        <v>14</v>
      </c>
      <c r="K84">
        <v>12</v>
      </c>
      <c r="L84" t="s">
        <v>63</v>
      </c>
      <c r="M84" t="s">
        <v>64</v>
      </c>
      <c r="N84" t="s">
        <v>29</v>
      </c>
      <c r="O84">
        <v>2</v>
      </c>
      <c r="P84" t="s">
        <v>70</v>
      </c>
      <c r="Q84">
        <v>18</v>
      </c>
      <c r="R84">
        <f t="shared" si="4"/>
        <v>3</v>
      </c>
      <c r="S84">
        <f t="shared" si="5"/>
        <v>3</v>
      </c>
      <c r="T84">
        <f t="shared" si="6"/>
        <v>3</v>
      </c>
      <c r="U84" s="2" t="str">
        <f t="shared" si="7"/>
        <v>3</v>
      </c>
    </row>
    <row r="85" spans="1:21" x14ac:dyDescent="0.25">
      <c r="A85">
        <v>3215</v>
      </c>
      <c r="B85" t="s">
        <v>22</v>
      </c>
      <c r="C85">
        <v>0.56999999999999995</v>
      </c>
      <c r="D85">
        <v>0.495</v>
      </c>
      <c r="E85">
        <v>0.16</v>
      </c>
      <c r="F85">
        <v>1.0914999999999999</v>
      </c>
      <c r="G85">
        <v>0.45200000000000001</v>
      </c>
      <c r="H85">
        <v>0.27500000000000002</v>
      </c>
      <c r="I85">
        <v>0.315</v>
      </c>
      <c r="J85">
        <v>14</v>
      </c>
      <c r="K85">
        <v>8</v>
      </c>
      <c r="L85" t="s">
        <v>55</v>
      </c>
      <c r="M85" t="s">
        <v>56</v>
      </c>
      <c r="N85" t="s">
        <v>57</v>
      </c>
      <c r="O85">
        <v>4</v>
      </c>
      <c r="P85" t="s">
        <v>59</v>
      </c>
      <c r="Q85">
        <v>6.1</v>
      </c>
      <c r="R85">
        <f t="shared" si="4"/>
        <v>3</v>
      </c>
      <c r="S85">
        <f t="shared" si="5"/>
        <v>2</v>
      </c>
      <c r="T85">
        <f t="shared" si="6"/>
        <v>0</v>
      </c>
      <c r="U85" s="2" t="str">
        <f t="shared" si="7"/>
        <v>2</v>
      </c>
    </row>
    <row r="86" spans="1:21" x14ac:dyDescent="0.25">
      <c r="A86">
        <v>3085</v>
      </c>
      <c r="B86" t="s">
        <v>17</v>
      </c>
      <c r="C86">
        <v>0.23</v>
      </c>
      <c r="D86">
        <v>0.17</v>
      </c>
      <c r="E86">
        <v>0.05</v>
      </c>
      <c r="F86">
        <v>5.7000000000000002E-2</v>
      </c>
      <c r="G86">
        <v>2.5999999999999999E-2</v>
      </c>
      <c r="H86">
        <v>1.2999999999999999E-2</v>
      </c>
      <c r="I86">
        <v>1.6E-2</v>
      </c>
      <c r="J86">
        <v>5</v>
      </c>
      <c r="K86">
        <v>10</v>
      </c>
      <c r="L86" t="s">
        <v>23</v>
      </c>
      <c r="M86" t="s">
        <v>24</v>
      </c>
      <c r="N86" t="s">
        <v>25</v>
      </c>
      <c r="O86">
        <v>9</v>
      </c>
      <c r="P86" t="s">
        <v>58</v>
      </c>
      <c r="Q86">
        <v>1.9</v>
      </c>
      <c r="R86">
        <f t="shared" si="4"/>
        <v>3</v>
      </c>
      <c r="S86">
        <f t="shared" si="5"/>
        <v>2</v>
      </c>
      <c r="T86">
        <f t="shared" si="6"/>
        <v>0</v>
      </c>
      <c r="U86" s="2" t="str">
        <f t="shared" si="7"/>
        <v>2</v>
      </c>
    </row>
    <row r="87" spans="1:21" x14ac:dyDescent="0.25">
      <c r="A87">
        <v>1794</v>
      </c>
      <c r="B87" t="s">
        <v>31</v>
      </c>
      <c r="C87">
        <v>0.57499999999999996</v>
      </c>
      <c r="D87">
        <v>0.44</v>
      </c>
      <c r="E87">
        <v>0.185</v>
      </c>
      <c r="F87">
        <v>1.0249999999999999</v>
      </c>
      <c r="G87">
        <v>0.50749999999999995</v>
      </c>
      <c r="H87">
        <v>0.22450000000000001</v>
      </c>
      <c r="I87">
        <v>0.2485</v>
      </c>
      <c r="J87">
        <v>10</v>
      </c>
      <c r="K87">
        <v>2</v>
      </c>
      <c r="L87" t="s">
        <v>52</v>
      </c>
      <c r="M87" t="s">
        <v>53</v>
      </c>
      <c r="N87" t="s">
        <v>54</v>
      </c>
      <c r="O87">
        <v>9</v>
      </c>
      <c r="P87" t="s">
        <v>58</v>
      </c>
      <c r="Q87">
        <v>1.9</v>
      </c>
      <c r="R87">
        <f t="shared" si="4"/>
        <v>3</v>
      </c>
      <c r="S87">
        <f t="shared" si="5"/>
        <v>3</v>
      </c>
      <c r="T87">
        <f t="shared" si="6"/>
        <v>3</v>
      </c>
      <c r="U87" s="2" t="str">
        <f t="shared" si="7"/>
        <v>3</v>
      </c>
    </row>
    <row r="88" spans="1:21" x14ac:dyDescent="0.25">
      <c r="A88">
        <v>2957</v>
      </c>
      <c r="B88" t="s">
        <v>22</v>
      </c>
      <c r="C88">
        <v>0.65</v>
      </c>
      <c r="D88">
        <v>0.56499999999999995</v>
      </c>
      <c r="E88">
        <v>0.2</v>
      </c>
      <c r="F88">
        <v>1.6645000000000001</v>
      </c>
      <c r="G88">
        <v>0.753</v>
      </c>
      <c r="H88">
        <v>0.36699999999999999</v>
      </c>
      <c r="I88">
        <v>0.43</v>
      </c>
      <c r="J88">
        <v>12</v>
      </c>
      <c r="K88">
        <v>2</v>
      </c>
      <c r="L88" t="s">
        <v>52</v>
      </c>
      <c r="M88" t="s">
        <v>53</v>
      </c>
      <c r="N88" t="s">
        <v>54</v>
      </c>
      <c r="O88">
        <v>9</v>
      </c>
      <c r="P88" t="s">
        <v>58</v>
      </c>
      <c r="Q88">
        <v>1.9</v>
      </c>
      <c r="R88">
        <f t="shared" si="4"/>
        <v>3</v>
      </c>
      <c r="S88">
        <f t="shared" si="5"/>
        <v>2</v>
      </c>
      <c r="T88">
        <f t="shared" si="6"/>
        <v>0</v>
      </c>
      <c r="U88" s="2" t="str">
        <f t="shared" si="7"/>
        <v>2</v>
      </c>
    </row>
    <row r="89" spans="1:21" x14ac:dyDescent="0.25">
      <c r="A89">
        <v>2260</v>
      </c>
      <c r="B89" t="s">
        <v>22</v>
      </c>
      <c r="C89">
        <v>0.59</v>
      </c>
      <c r="D89">
        <v>0.46500000000000002</v>
      </c>
      <c r="E89">
        <v>0.16</v>
      </c>
      <c r="F89">
        <v>1.1005</v>
      </c>
      <c r="G89">
        <v>0.50600000000000001</v>
      </c>
      <c r="H89">
        <v>0.2525</v>
      </c>
      <c r="I89">
        <v>0.29499999999999998</v>
      </c>
      <c r="J89">
        <v>13</v>
      </c>
      <c r="K89">
        <v>15</v>
      </c>
      <c r="L89" t="s">
        <v>32</v>
      </c>
      <c r="M89" t="s">
        <v>33</v>
      </c>
      <c r="N89" t="s">
        <v>29</v>
      </c>
      <c r="O89">
        <v>5</v>
      </c>
      <c r="P89" t="s">
        <v>34</v>
      </c>
      <c r="Q89">
        <v>12.8</v>
      </c>
      <c r="R89">
        <f t="shared" si="4"/>
        <v>3</v>
      </c>
      <c r="S89">
        <f t="shared" si="5"/>
        <v>2</v>
      </c>
      <c r="T89">
        <f t="shared" si="6"/>
        <v>0</v>
      </c>
      <c r="U89" s="2" t="str">
        <f t="shared" si="7"/>
        <v>2</v>
      </c>
    </row>
    <row r="90" spans="1:21" x14ac:dyDescent="0.25">
      <c r="A90">
        <v>437</v>
      </c>
      <c r="B90" t="s">
        <v>17</v>
      </c>
      <c r="C90">
        <v>0.36</v>
      </c>
      <c r="D90">
        <v>0.27500000000000002</v>
      </c>
      <c r="E90">
        <v>9.5000000000000001E-2</v>
      </c>
      <c r="F90">
        <v>0.217</v>
      </c>
      <c r="G90">
        <v>8.4000000000000005E-2</v>
      </c>
      <c r="H90">
        <v>4.3499999999999997E-2</v>
      </c>
      <c r="I90">
        <v>0.09</v>
      </c>
      <c r="J90">
        <v>7</v>
      </c>
      <c r="K90">
        <v>15</v>
      </c>
      <c r="L90" t="s">
        <v>32</v>
      </c>
      <c r="M90" t="s">
        <v>33</v>
      </c>
      <c r="N90" t="s">
        <v>29</v>
      </c>
      <c r="O90">
        <v>2</v>
      </c>
      <c r="P90" t="s">
        <v>70</v>
      </c>
      <c r="Q90">
        <v>18</v>
      </c>
      <c r="R90">
        <f t="shared" si="4"/>
        <v>3</v>
      </c>
      <c r="S90">
        <f t="shared" si="5"/>
        <v>2</v>
      </c>
      <c r="T90">
        <f t="shared" si="6"/>
        <v>0</v>
      </c>
      <c r="U90" s="2" t="str">
        <f t="shared" si="7"/>
        <v>2</v>
      </c>
    </row>
    <row r="91" spans="1:21" x14ac:dyDescent="0.25">
      <c r="A91">
        <v>1578</v>
      </c>
      <c r="B91" t="s">
        <v>17</v>
      </c>
      <c r="C91">
        <v>0.49</v>
      </c>
      <c r="D91">
        <v>0.4</v>
      </c>
      <c r="E91">
        <v>0.13500000000000001</v>
      </c>
      <c r="F91">
        <v>0.624</v>
      </c>
      <c r="G91">
        <v>0.30349999999999999</v>
      </c>
      <c r="H91">
        <v>0.1285</v>
      </c>
      <c r="I91">
        <v>0.16900000000000001</v>
      </c>
      <c r="J91">
        <v>8</v>
      </c>
      <c r="K91">
        <v>7</v>
      </c>
      <c r="L91" t="s">
        <v>43</v>
      </c>
      <c r="M91" t="s">
        <v>44</v>
      </c>
      <c r="N91" t="s">
        <v>45</v>
      </c>
      <c r="O91">
        <v>5</v>
      </c>
      <c r="P91" t="s">
        <v>34</v>
      </c>
      <c r="Q91">
        <v>12.8</v>
      </c>
      <c r="R91">
        <f t="shared" si="4"/>
        <v>3</v>
      </c>
      <c r="S91">
        <f t="shared" si="5"/>
        <v>2</v>
      </c>
      <c r="T91">
        <f t="shared" si="6"/>
        <v>0</v>
      </c>
      <c r="U91" s="2" t="str">
        <f t="shared" si="7"/>
        <v>2</v>
      </c>
    </row>
    <row r="92" spans="1:21" x14ac:dyDescent="0.25">
      <c r="A92">
        <v>678</v>
      </c>
      <c r="B92" t="s">
        <v>22</v>
      </c>
      <c r="C92">
        <v>0.5</v>
      </c>
      <c r="D92">
        <v>0.375</v>
      </c>
      <c r="E92">
        <v>0.115</v>
      </c>
      <c r="F92">
        <v>0.59450000000000003</v>
      </c>
      <c r="G92">
        <v>0.185</v>
      </c>
      <c r="H92">
        <v>0.14799999999999999</v>
      </c>
      <c r="I92">
        <v>0.19</v>
      </c>
      <c r="J92">
        <v>11</v>
      </c>
      <c r="K92">
        <v>3</v>
      </c>
      <c r="L92" t="s">
        <v>46</v>
      </c>
      <c r="M92" t="s">
        <v>47</v>
      </c>
      <c r="N92" t="s">
        <v>48</v>
      </c>
      <c r="O92">
        <v>7</v>
      </c>
      <c r="P92" t="s">
        <v>26</v>
      </c>
      <c r="Q92">
        <v>2.5</v>
      </c>
      <c r="R92">
        <f t="shared" si="4"/>
        <v>3</v>
      </c>
      <c r="S92">
        <f t="shared" si="5"/>
        <v>2</v>
      </c>
      <c r="T92">
        <f t="shared" si="6"/>
        <v>0</v>
      </c>
      <c r="U92" s="2" t="str">
        <f t="shared" si="7"/>
        <v>2</v>
      </c>
    </row>
    <row r="93" spans="1:21" x14ac:dyDescent="0.25">
      <c r="A93">
        <v>4113</v>
      </c>
      <c r="B93" t="s">
        <v>22</v>
      </c>
      <c r="C93">
        <v>0.56000000000000005</v>
      </c>
      <c r="D93">
        <v>0.42</v>
      </c>
      <c r="E93">
        <v>0.18</v>
      </c>
      <c r="F93">
        <v>1.6645000000000001</v>
      </c>
      <c r="G93">
        <v>0.77549999999999997</v>
      </c>
      <c r="H93">
        <v>0.35</v>
      </c>
      <c r="I93">
        <v>0.45250000000000001</v>
      </c>
      <c r="J93">
        <v>9</v>
      </c>
      <c r="K93">
        <v>6</v>
      </c>
      <c r="L93" t="s">
        <v>40</v>
      </c>
      <c r="M93" t="s">
        <v>41</v>
      </c>
      <c r="N93" t="s">
        <v>42</v>
      </c>
      <c r="O93">
        <v>10</v>
      </c>
      <c r="P93" t="s">
        <v>35</v>
      </c>
      <c r="Q93">
        <v>24.1</v>
      </c>
      <c r="R93">
        <f t="shared" si="4"/>
        <v>3</v>
      </c>
      <c r="S93">
        <f t="shared" si="5"/>
        <v>2</v>
      </c>
      <c r="T93">
        <f t="shared" si="6"/>
        <v>0</v>
      </c>
      <c r="U93" s="2" t="str">
        <f t="shared" si="7"/>
        <v>2</v>
      </c>
    </row>
    <row r="94" spans="1:21" x14ac:dyDescent="0.25">
      <c r="A94">
        <v>3289</v>
      </c>
      <c r="B94" t="s">
        <v>22</v>
      </c>
      <c r="C94">
        <v>0.60499999999999998</v>
      </c>
      <c r="D94">
        <v>0.47499999999999998</v>
      </c>
      <c r="E94">
        <v>0.14499999999999999</v>
      </c>
      <c r="F94">
        <v>1.0185</v>
      </c>
      <c r="G94">
        <v>0.46949999999999997</v>
      </c>
      <c r="H94">
        <v>0.22500000000000001</v>
      </c>
      <c r="I94">
        <v>0.27</v>
      </c>
      <c r="J94">
        <v>15</v>
      </c>
      <c r="K94">
        <v>10</v>
      </c>
      <c r="L94" t="s">
        <v>23</v>
      </c>
      <c r="M94" t="s">
        <v>24</v>
      </c>
      <c r="N94" t="s">
        <v>25</v>
      </c>
      <c r="O94">
        <v>7</v>
      </c>
      <c r="P94" t="s">
        <v>26</v>
      </c>
      <c r="Q94">
        <v>2.5</v>
      </c>
      <c r="R94">
        <f t="shared" si="4"/>
        <v>3</v>
      </c>
      <c r="S94">
        <f t="shared" si="5"/>
        <v>2</v>
      </c>
      <c r="T94">
        <f t="shared" si="6"/>
        <v>0</v>
      </c>
      <c r="U94" s="2" t="str">
        <f t="shared" si="7"/>
        <v>2</v>
      </c>
    </row>
    <row r="95" spans="1:21" x14ac:dyDescent="0.25">
      <c r="A95">
        <v>408</v>
      </c>
      <c r="B95" t="s">
        <v>31</v>
      </c>
      <c r="C95">
        <v>0.59</v>
      </c>
      <c r="D95">
        <v>0.48499999999999999</v>
      </c>
      <c r="E95">
        <v>0.12</v>
      </c>
      <c r="F95">
        <v>0.91100000000000003</v>
      </c>
      <c r="G95">
        <v>0.39</v>
      </c>
      <c r="H95">
        <v>0.182</v>
      </c>
      <c r="I95">
        <v>0.28999999999999998</v>
      </c>
      <c r="J95">
        <v>16</v>
      </c>
      <c r="K95">
        <v>5</v>
      </c>
      <c r="L95" t="s">
        <v>49</v>
      </c>
      <c r="M95" t="s">
        <v>50</v>
      </c>
      <c r="N95" t="s">
        <v>51</v>
      </c>
      <c r="O95">
        <v>5</v>
      </c>
      <c r="P95" t="s">
        <v>34</v>
      </c>
      <c r="Q95">
        <v>12.8</v>
      </c>
      <c r="R95">
        <f t="shared" si="4"/>
        <v>3</v>
      </c>
      <c r="S95">
        <f t="shared" si="5"/>
        <v>2</v>
      </c>
      <c r="T95">
        <f t="shared" si="6"/>
        <v>0</v>
      </c>
      <c r="U95" s="2" t="str">
        <f t="shared" si="7"/>
        <v>2</v>
      </c>
    </row>
    <row r="96" spans="1:21" x14ac:dyDescent="0.25">
      <c r="A96">
        <v>3122</v>
      </c>
      <c r="B96" t="s">
        <v>22</v>
      </c>
      <c r="C96">
        <v>0.55000000000000004</v>
      </c>
      <c r="D96">
        <v>0.42499999999999999</v>
      </c>
      <c r="E96">
        <v>0.14000000000000001</v>
      </c>
      <c r="F96">
        <v>0.95199999999999996</v>
      </c>
      <c r="G96">
        <v>0.48949999999999999</v>
      </c>
      <c r="H96">
        <v>0.19450000000000001</v>
      </c>
      <c r="I96">
        <v>0.2185</v>
      </c>
      <c r="J96">
        <v>7</v>
      </c>
      <c r="K96">
        <v>11</v>
      </c>
      <c r="L96" t="s">
        <v>37</v>
      </c>
      <c r="M96" t="s">
        <v>38</v>
      </c>
      <c r="N96" t="s">
        <v>29</v>
      </c>
      <c r="O96">
        <v>5</v>
      </c>
      <c r="P96" t="s">
        <v>34</v>
      </c>
      <c r="Q96">
        <v>12.8</v>
      </c>
      <c r="R96">
        <f t="shared" si="4"/>
        <v>3</v>
      </c>
      <c r="S96">
        <f t="shared" si="5"/>
        <v>2</v>
      </c>
      <c r="T96">
        <f t="shared" si="6"/>
        <v>0</v>
      </c>
      <c r="U96" s="2" t="str">
        <f t="shared" si="7"/>
        <v>2</v>
      </c>
    </row>
    <row r="97" spans="1:21" x14ac:dyDescent="0.25">
      <c r="A97">
        <v>3208</v>
      </c>
      <c r="B97" t="s">
        <v>17</v>
      </c>
      <c r="C97">
        <v>0.48</v>
      </c>
      <c r="D97">
        <v>0.38</v>
      </c>
      <c r="E97">
        <v>0.125</v>
      </c>
      <c r="F97">
        <v>0.52300000000000002</v>
      </c>
      <c r="G97">
        <v>0.21049999999999999</v>
      </c>
      <c r="H97">
        <v>0.1045</v>
      </c>
      <c r="I97">
        <v>0.17499999999999999</v>
      </c>
      <c r="J97">
        <v>15</v>
      </c>
      <c r="K97">
        <v>8</v>
      </c>
      <c r="L97" t="s">
        <v>55</v>
      </c>
      <c r="M97" t="s">
        <v>56</v>
      </c>
      <c r="N97" t="s">
        <v>57</v>
      </c>
      <c r="O97">
        <v>7</v>
      </c>
      <c r="P97" t="s">
        <v>26</v>
      </c>
      <c r="Q97">
        <v>2.5</v>
      </c>
      <c r="R97">
        <f t="shared" si="4"/>
        <v>3</v>
      </c>
      <c r="S97">
        <f t="shared" si="5"/>
        <v>2</v>
      </c>
      <c r="T97">
        <f t="shared" si="6"/>
        <v>0</v>
      </c>
      <c r="U97" s="2" t="str">
        <f t="shared" si="7"/>
        <v>2</v>
      </c>
    </row>
    <row r="98" spans="1:21" x14ac:dyDescent="0.25">
      <c r="A98">
        <v>2716</v>
      </c>
      <c r="B98" t="s">
        <v>17</v>
      </c>
      <c r="C98">
        <v>0.33500000000000002</v>
      </c>
      <c r="D98">
        <v>0.25</v>
      </c>
      <c r="E98">
        <v>0.08</v>
      </c>
      <c r="F98">
        <v>0.16700000000000001</v>
      </c>
      <c r="G98">
        <v>6.7500000000000004E-2</v>
      </c>
      <c r="H98">
        <v>3.2500000000000001E-2</v>
      </c>
      <c r="I98">
        <v>5.7500000000000002E-2</v>
      </c>
      <c r="J98">
        <v>6</v>
      </c>
      <c r="K98">
        <v>3</v>
      </c>
      <c r="L98" t="s">
        <v>46</v>
      </c>
      <c r="M98" t="s">
        <v>47</v>
      </c>
      <c r="N98" t="s">
        <v>48</v>
      </c>
      <c r="O98">
        <v>4</v>
      </c>
      <c r="P98" t="s">
        <v>59</v>
      </c>
      <c r="Q98">
        <v>6.1</v>
      </c>
      <c r="R98">
        <f t="shared" si="4"/>
        <v>3</v>
      </c>
      <c r="S98">
        <f t="shared" si="5"/>
        <v>2</v>
      </c>
      <c r="T98">
        <f t="shared" si="6"/>
        <v>0</v>
      </c>
      <c r="U98" s="2" t="str">
        <f t="shared" si="7"/>
        <v>2</v>
      </c>
    </row>
    <row r="99" spans="1:21" x14ac:dyDescent="0.25">
      <c r="A99">
        <v>941</v>
      </c>
      <c r="B99" t="s">
        <v>17</v>
      </c>
      <c r="C99">
        <v>0.46</v>
      </c>
      <c r="D99">
        <v>0.34499999999999997</v>
      </c>
      <c r="E99">
        <v>0.105</v>
      </c>
      <c r="F99">
        <v>0.44900000000000001</v>
      </c>
      <c r="G99">
        <v>0.19600000000000001</v>
      </c>
      <c r="H99">
        <v>9.4500000000000001E-2</v>
      </c>
      <c r="I99">
        <v>0.1265</v>
      </c>
      <c r="J99">
        <v>7</v>
      </c>
      <c r="K99">
        <v>8</v>
      </c>
      <c r="L99" t="s">
        <v>55</v>
      </c>
      <c r="M99" t="s">
        <v>56</v>
      </c>
      <c r="N99" t="s">
        <v>57</v>
      </c>
      <c r="O99">
        <v>1</v>
      </c>
      <c r="P99" t="s">
        <v>21</v>
      </c>
      <c r="Q99">
        <v>22.1</v>
      </c>
      <c r="R99">
        <f t="shared" si="4"/>
        <v>3</v>
      </c>
      <c r="S99">
        <f t="shared" si="5"/>
        <v>2</v>
      </c>
      <c r="T99">
        <f t="shared" si="6"/>
        <v>0</v>
      </c>
      <c r="U99" s="2" t="str">
        <f t="shared" si="7"/>
        <v>2</v>
      </c>
    </row>
    <row r="100" spans="1:21" x14ac:dyDescent="0.25">
      <c r="A100">
        <v>2252</v>
      </c>
      <c r="B100" t="s">
        <v>31</v>
      </c>
      <c r="C100">
        <v>0.6</v>
      </c>
      <c r="D100">
        <v>0.48499999999999999</v>
      </c>
      <c r="E100">
        <v>0.17499999999999999</v>
      </c>
      <c r="F100">
        <v>1.2675000000000001</v>
      </c>
      <c r="G100">
        <v>0.4995</v>
      </c>
      <c r="H100">
        <v>0.28149999999999997</v>
      </c>
      <c r="I100">
        <v>0.38</v>
      </c>
      <c r="J100">
        <v>13</v>
      </c>
      <c r="K100">
        <v>4</v>
      </c>
      <c r="L100" t="s">
        <v>18</v>
      </c>
      <c r="M100" t="s">
        <v>19</v>
      </c>
      <c r="N100" t="s">
        <v>20</v>
      </c>
      <c r="O100">
        <v>3</v>
      </c>
      <c r="P100" t="s">
        <v>39</v>
      </c>
      <c r="Q100">
        <v>3.6</v>
      </c>
      <c r="R100">
        <f t="shared" si="4"/>
        <v>3</v>
      </c>
      <c r="S100">
        <f t="shared" si="5"/>
        <v>3</v>
      </c>
      <c r="T100">
        <f t="shared" si="6"/>
        <v>3</v>
      </c>
      <c r="U100" s="2" t="str">
        <f t="shared" si="7"/>
        <v>3</v>
      </c>
    </row>
    <row r="101" spans="1:21" x14ac:dyDescent="0.25">
      <c r="A101">
        <v>1952</v>
      </c>
      <c r="B101" t="s">
        <v>22</v>
      </c>
      <c r="C101">
        <v>0.64</v>
      </c>
      <c r="D101">
        <v>0.51500000000000001</v>
      </c>
      <c r="E101">
        <v>0.16500000000000001</v>
      </c>
      <c r="F101">
        <v>1.3115000000000001</v>
      </c>
      <c r="G101">
        <v>0.4945</v>
      </c>
      <c r="H101">
        <v>0.2555</v>
      </c>
      <c r="I101">
        <v>0.41</v>
      </c>
      <c r="J101">
        <v>10</v>
      </c>
      <c r="K101">
        <v>12</v>
      </c>
      <c r="L101" t="s">
        <v>63</v>
      </c>
      <c r="M101" t="s">
        <v>64</v>
      </c>
      <c r="N101" t="s">
        <v>29</v>
      </c>
      <c r="O101">
        <v>6</v>
      </c>
      <c r="P101" t="s">
        <v>36</v>
      </c>
      <c r="Q101">
        <v>14.1</v>
      </c>
      <c r="R101">
        <f t="shared" si="4"/>
        <v>3</v>
      </c>
      <c r="S101">
        <f t="shared" si="5"/>
        <v>2</v>
      </c>
      <c r="T101">
        <f t="shared" si="6"/>
        <v>0</v>
      </c>
      <c r="U101" s="2" t="str">
        <f t="shared" si="7"/>
        <v>2</v>
      </c>
    </row>
    <row r="102" spans="1:21" x14ac:dyDescent="0.25">
      <c r="A102">
        <v>3409</v>
      </c>
      <c r="B102" t="s">
        <v>17</v>
      </c>
      <c r="C102">
        <v>0.39</v>
      </c>
      <c r="D102">
        <v>0.315</v>
      </c>
      <c r="E102">
        <v>0.09</v>
      </c>
      <c r="F102">
        <v>0.3095</v>
      </c>
      <c r="G102">
        <v>0.14699999999999999</v>
      </c>
      <c r="H102">
        <v>0.05</v>
      </c>
      <c r="I102">
        <v>0.09</v>
      </c>
      <c r="J102">
        <v>7</v>
      </c>
      <c r="K102">
        <v>9</v>
      </c>
      <c r="L102" t="s">
        <v>67</v>
      </c>
      <c r="M102" t="s">
        <v>68</v>
      </c>
      <c r="N102" t="s">
        <v>69</v>
      </c>
      <c r="O102">
        <v>9</v>
      </c>
      <c r="P102" t="s">
        <v>58</v>
      </c>
      <c r="Q102">
        <v>1.9</v>
      </c>
      <c r="R102">
        <f t="shared" si="4"/>
        <v>3</v>
      </c>
      <c r="S102">
        <f t="shared" si="5"/>
        <v>2</v>
      </c>
      <c r="T102">
        <f t="shared" si="6"/>
        <v>0</v>
      </c>
      <c r="U102" s="2" t="str">
        <f t="shared" si="7"/>
        <v>2</v>
      </c>
    </row>
    <row r="103" spans="1:21" x14ac:dyDescent="0.25">
      <c r="A103">
        <v>1784</v>
      </c>
      <c r="B103" t="s">
        <v>31</v>
      </c>
      <c r="C103">
        <v>0.52500000000000002</v>
      </c>
      <c r="D103">
        <v>0.38</v>
      </c>
      <c r="E103">
        <v>0.125</v>
      </c>
      <c r="F103">
        <v>0.65</v>
      </c>
      <c r="G103">
        <v>0.30299999999999999</v>
      </c>
      <c r="H103">
        <v>0.155</v>
      </c>
      <c r="I103">
        <v>0.159</v>
      </c>
      <c r="J103">
        <v>7</v>
      </c>
      <c r="K103">
        <v>12</v>
      </c>
      <c r="L103" t="s">
        <v>63</v>
      </c>
      <c r="M103" t="s">
        <v>64</v>
      </c>
      <c r="N103" t="s">
        <v>29</v>
      </c>
      <c r="O103">
        <v>3</v>
      </c>
      <c r="P103" t="s">
        <v>39</v>
      </c>
      <c r="Q103">
        <v>3.6</v>
      </c>
      <c r="R103">
        <f t="shared" si="4"/>
        <v>3</v>
      </c>
      <c r="S103">
        <f t="shared" si="5"/>
        <v>2</v>
      </c>
      <c r="T103">
        <f t="shared" si="6"/>
        <v>0</v>
      </c>
      <c r="U103" s="2" t="str">
        <f t="shared" si="7"/>
        <v>2</v>
      </c>
    </row>
    <row r="104" spans="1:21" x14ac:dyDescent="0.25">
      <c r="A104">
        <v>1100</v>
      </c>
      <c r="B104" t="s">
        <v>17</v>
      </c>
      <c r="C104">
        <v>0.5</v>
      </c>
      <c r="D104">
        <v>0.375</v>
      </c>
      <c r="E104">
        <v>0.14000000000000001</v>
      </c>
      <c r="F104">
        <v>0.54949999999999999</v>
      </c>
      <c r="G104">
        <v>0.248</v>
      </c>
      <c r="H104">
        <v>0.112</v>
      </c>
      <c r="I104">
        <v>0.1585</v>
      </c>
      <c r="J104">
        <v>7</v>
      </c>
      <c r="K104">
        <v>1</v>
      </c>
      <c r="L104" t="s">
        <v>65</v>
      </c>
      <c r="M104" t="s">
        <v>66</v>
      </c>
      <c r="N104" t="s">
        <v>29</v>
      </c>
      <c r="O104">
        <v>10</v>
      </c>
      <c r="P104" t="s">
        <v>35</v>
      </c>
      <c r="Q104">
        <v>24.1</v>
      </c>
      <c r="R104">
        <f t="shared" si="4"/>
        <v>3</v>
      </c>
      <c r="S104">
        <f t="shared" si="5"/>
        <v>2</v>
      </c>
      <c r="T104">
        <f t="shared" si="6"/>
        <v>0</v>
      </c>
      <c r="U104" s="2" t="str">
        <f t="shared" si="7"/>
        <v>2</v>
      </c>
    </row>
    <row r="105" spans="1:21" x14ac:dyDescent="0.25">
      <c r="A105">
        <v>910</v>
      </c>
      <c r="B105" t="s">
        <v>17</v>
      </c>
      <c r="C105">
        <v>0.33500000000000002</v>
      </c>
      <c r="D105">
        <v>0.25</v>
      </c>
      <c r="E105">
        <v>7.4999999999999997E-2</v>
      </c>
      <c r="F105">
        <v>0.186</v>
      </c>
      <c r="G105">
        <v>9.4500000000000001E-2</v>
      </c>
      <c r="H105">
        <v>3.7999999999999999E-2</v>
      </c>
      <c r="I105">
        <v>4.4499999999999998E-2</v>
      </c>
      <c r="J105">
        <v>7</v>
      </c>
      <c r="K105">
        <v>7</v>
      </c>
      <c r="L105" t="s">
        <v>43</v>
      </c>
      <c r="M105" t="s">
        <v>44</v>
      </c>
      <c r="N105" t="s">
        <v>45</v>
      </c>
      <c r="O105">
        <v>9</v>
      </c>
      <c r="P105" t="s">
        <v>58</v>
      </c>
      <c r="Q105">
        <v>1.9</v>
      </c>
      <c r="R105">
        <f t="shared" si="4"/>
        <v>3</v>
      </c>
      <c r="S105">
        <f t="shared" si="5"/>
        <v>2</v>
      </c>
      <c r="T105">
        <f t="shared" si="6"/>
        <v>0</v>
      </c>
      <c r="U105" s="2" t="str">
        <f t="shared" si="7"/>
        <v>2</v>
      </c>
    </row>
    <row r="106" spans="1:21" x14ac:dyDescent="0.25">
      <c r="A106">
        <v>991</v>
      </c>
      <c r="B106" t="s">
        <v>22</v>
      </c>
      <c r="C106">
        <v>0.57499999999999996</v>
      </c>
      <c r="D106">
        <v>0.46</v>
      </c>
      <c r="E106">
        <v>0.16</v>
      </c>
      <c r="F106">
        <v>1.103</v>
      </c>
      <c r="G106">
        <v>0.53800000000000003</v>
      </c>
      <c r="H106">
        <v>0.221</v>
      </c>
      <c r="I106">
        <v>0.249</v>
      </c>
      <c r="J106">
        <v>9</v>
      </c>
      <c r="K106">
        <v>7</v>
      </c>
      <c r="L106" t="s">
        <v>43</v>
      </c>
      <c r="M106" t="s">
        <v>44</v>
      </c>
      <c r="N106" t="s">
        <v>45</v>
      </c>
      <c r="O106">
        <v>9</v>
      </c>
      <c r="P106" t="s">
        <v>58</v>
      </c>
      <c r="Q106">
        <v>1.9</v>
      </c>
      <c r="R106">
        <f t="shared" si="4"/>
        <v>3</v>
      </c>
      <c r="S106">
        <f t="shared" si="5"/>
        <v>2</v>
      </c>
      <c r="T106">
        <f t="shared" si="6"/>
        <v>0</v>
      </c>
      <c r="U106" s="2" t="str">
        <f t="shared" si="7"/>
        <v>2</v>
      </c>
    </row>
    <row r="107" spans="1:21" x14ac:dyDescent="0.25">
      <c r="A107">
        <v>3402</v>
      </c>
      <c r="B107" t="s">
        <v>31</v>
      </c>
      <c r="C107">
        <v>0.48</v>
      </c>
      <c r="D107">
        <v>0.39500000000000002</v>
      </c>
      <c r="E107">
        <v>0.15</v>
      </c>
      <c r="F107">
        <v>0.68149999999999999</v>
      </c>
      <c r="G107">
        <v>0.2145</v>
      </c>
      <c r="H107">
        <v>0.14050000000000001</v>
      </c>
      <c r="I107">
        <v>0.2495</v>
      </c>
      <c r="J107">
        <v>18</v>
      </c>
      <c r="K107">
        <v>9</v>
      </c>
      <c r="L107" t="s">
        <v>67</v>
      </c>
      <c r="M107" t="s">
        <v>68</v>
      </c>
      <c r="N107" t="s">
        <v>69</v>
      </c>
      <c r="O107">
        <v>6</v>
      </c>
      <c r="P107" t="s">
        <v>36</v>
      </c>
      <c r="Q107">
        <v>14.1</v>
      </c>
      <c r="R107">
        <f t="shared" si="4"/>
        <v>3</v>
      </c>
      <c r="S107">
        <f t="shared" si="5"/>
        <v>2</v>
      </c>
      <c r="T107">
        <f t="shared" si="6"/>
        <v>0</v>
      </c>
      <c r="U107" s="2" t="str">
        <f t="shared" si="7"/>
        <v>2</v>
      </c>
    </row>
    <row r="108" spans="1:21" x14ac:dyDescent="0.25">
      <c r="A108">
        <v>1103</v>
      </c>
      <c r="B108" t="s">
        <v>31</v>
      </c>
      <c r="C108">
        <v>0.5</v>
      </c>
      <c r="D108">
        <v>0.39</v>
      </c>
      <c r="E108">
        <v>0.125</v>
      </c>
      <c r="F108">
        <v>0.52149999999999996</v>
      </c>
      <c r="G108">
        <v>0.2485</v>
      </c>
      <c r="H108">
        <v>0.11700000000000001</v>
      </c>
      <c r="I108">
        <v>0.13100000000000001</v>
      </c>
      <c r="J108">
        <v>6</v>
      </c>
      <c r="K108">
        <v>8</v>
      </c>
      <c r="L108" t="s">
        <v>55</v>
      </c>
      <c r="M108" t="s">
        <v>56</v>
      </c>
      <c r="N108" t="s">
        <v>57</v>
      </c>
      <c r="O108">
        <v>7</v>
      </c>
      <c r="P108" t="s">
        <v>26</v>
      </c>
      <c r="Q108">
        <v>2.5</v>
      </c>
      <c r="R108">
        <f t="shared" si="4"/>
        <v>3</v>
      </c>
      <c r="S108">
        <f t="shared" si="5"/>
        <v>2</v>
      </c>
      <c r="T108">
        <f t="shared" si="6"/>
        <v>0</v>
      </c>
      <c r="U108" s="2" t="str">
        <f t="shared" si="7"/>
        <v>2</v>
      </c>
    </row>
    <row r="109" spans="1:21" x14ac:dyDescent="0.25">
      <c r="A109">
        <v>2623</v>
      </c>
      <c r="B109" t="s">
        <v>22</v>
      </c>
      <c r="C109">
        <v>0.7</v>
      </c>
      <c r="D109">
        <v>0.57499999999999996</v>
      </c>
      <c r="E109">
        <v>0.20499999999999999</v>
      </c>
      <c r="F109">
        <v>1.7975000000000001</v>
      </c>
      <c r="G109">
        <v>0.72950000000000004</v>
      </c>
      <c r="H109">
        <v>0.39350000000000002</v>
      </c>
      <c r="I109">
        <v>0.51649999999999996</v>
      </c>
      <c r="J109">
        <v>13</v>
      </c>
      <c r="K109">
        <v>3</v>
      </c>
      <c r="L109" t="s">
        <v>46</v>
      </c>
      <c r="M109" t="s">
        <v>47</v>
      </c>
      <c r="N109" t="s">
        <v>48</v>
      </c>
      <c r="O109">
        <v>8</v>
      </c>
      <c r="P109" t="s">
        <v>30</v>
      </c>
      <c r="Q109">
        <v>12.3</v>
      </c>
      <c r="R109">
        <f t="shared" si="4"/>
        <v>3</v>
      </c>
      <c r="S109">
        <f t="shared" si="5"/>
        <v>2</v>
      </c>
      <c r="T109">
        <f t="shared" si="6"/>
        <v>0</v>
      </c>
      <c r="U109" s="2" t="str">
        <f t="shared" si="7"/>
        <v>2</v>
      </c>
    </row>
    <row r="110" spans="1:21" x14ac:dyDescent="0.25">
      <c r="A110">
        <v>2865</v>
      </c>
      <c r="B110" t="s">
        <v>17</v>
      </c>
      <c r="C110">
        <v>0.31</v>
      </c>
      <c r="D110">
        <v>0.23</v>
      </c>
      <c r="E110">
        <v>7.0000000000000007E-2</v>
      </c>
      <c r="F110">
        <v>0.1245</v>
      </c>
      <c r="G110">
        <v>5.0500000000000003E-2</v>
      </c>
      <c r="H110">
        <v>2.6499999999999999E-2</v>
      </c>
      <c r="I110">
        <v>3.7999999999999999E-2</v>
      </c>
      <c r="J110">
        <v>6</v>
      </c>
      <c r="K110">
        <v>15</v>
      </c>
      <c r="L110" t="s">
        <v>32</v>
      </c>
      <c r="M110" t="s">
        <v>33</v>
      </c>
      <c r="N110" t="s">
        <v>29</v>
      </c>
      <c r="O110">
        <v>7</v>
      </c>
      <c r="P110" t="s">
        <v>26</v>
      </c>
      <c r="Q110">
        <v>2.5</v>
      </c>
      <c r="R110">
        <f t="shared" si="4"/>
        <v>3</v>
      </c>
      <c r="S110">
        <f t="shared" si="5"/>
        <v>2</v>
      </c>
      <c r="T110">
        <f t="shared" si="6"/>
        <v>0</v>
      </c>
      <c r="U110" s="2" t="str">
        <f t="shared" si="7"/>
        <v>2</v>
      </c>
    </row>
    <row r="111" spans="1:21" x14ac:dyDescent="0.25">
      <c r="A111">
        <v>1222</v>
      </c>
      <c r="B111" t="s">
        <v>17</v>
      </c>
      <c r="C111">
        <v>0.33</v>
      </c>
      <c r="D111">
        <v>0.20499999999999999</v>
      </c>
      <c r="E111">
        <v>9.5000000000000001E-2</v>
      </c>
      <c r="F111">
        <v>0.1595</v>
      </c>
      <c r="G111">
        <v>7.6999999999999999E-2</v>
      </c>
      <c r="H111">
        <v>3.2000000000000001E-2</v>
      </c>
      <c r="I111">
        <v>4.3499999999999997E-2</v>
      </c>
      <c r="J111">
        <v>5</v>
      </c>
      <c r="K111">
        <v>8</v>
      </c>
      <c r="L111" t="s">
        <v>55</v>
      </c>
      <c r="M111" t="s">
        <v>56</v>
      </c>
      <c r="N111" t="s">
        <v>57</v>
      </c>
      <c r="O111">
        <v>9</v>
      </c>
      <c r="P111" t="s">
        <v>58</v>
      </c>
      <c r="Q111">
        <v>1.9</v>
      </c>
      <c r="R111">
        <f t="shared" si="4"/>
        <v>3</v>
      </c>
      <c r="S111">
        <f t="shared" si="5"/>
        <v>2</v>
      </c>
      <c r="T111">
        <f t="shared" si="6"/>
        <v>0</v>
      </c>
      <c r="U111" s="2" t="str">
        <f t="shared" si="7"/>
        <v>2</v>
      </c>
    </row>
    <row r="112" spans="1:21" x14ac:dyDescent="0.25">
      <c r="A112">
        <v>3108</v>
      </c>
      <c r="B112" t="s">
        <v>17</v>
      </c>
      <c r="C112">
        <v>0.37</v>
      </c>
      <c r="D112">
        <v>0.27500000000000002</v>
      </c>
      <c r="E112">
        <v>0.1</v>
      </c>
      <c r="F112">
        <v>0.28149999999999997</v>
      </c>
      <c r="G112">
        <v>0.15049999999999999</v>
      </c>
      <c r="H112">
        <v>5.0500000000000003E-2</v>
      </c>
      <c r="I112">
        <v>6.8000000000000005E-2</v>
      </c>
      <c r="J112">
        <v>5</v>
      </c>
      <c r="K112">
        <v>6</v>
      </c>
      <c r="L112" t="s">
        <v>40</v>
      </c>
      <c r="M112" t="s">
        <v>41</v>
      </c>
      <c r="N112" t="s">
        <v>42</v>
      </c>
      <c r="O112">
        <v>5</v>
      </c>
      <c r="P112" t="s">
        <v>34</v>
      </c>
      <c r="Q112">
        <v>12.8</v>
      </c>
      <c r="R112">
        <f t="shared" si="4"/>
        <v>3</v>
      </c>
      <c r="S112">
        <f t="shared" si="5"/>
        <v>2</v>
      </c>
      <c r="T112">
        <f t="shared" si="6"/>
        <v>0</v>
      </c>
      <c r="U112" s="2" t="str">
        <f t="shared" si="7"/>
        <v>2</v>
      </c>
    </row>
    <row r="113" spans="1:21" x14ac:dyDescent="0.25">
      <c r="A113">
        <v>600</v>
      </c>
      <c r="B113" t="s">
        <v>22</v>
      </c>
      <c r="C113">
        <v>0.56000000000000005</v>
      </c>
      <c r="D113">
        <v>0.44500000000000001</v>
      </c>
      <c r="E113">
        <v>0.19500000000000001</v>
      </c>
      <c r="F113">
        <v>0.98099999999999998</v>
      </c>
      <c r="G113">
        <v>0.30499999999999999</v>
      </c>
      <c r="H113">
        <v>0.22450000000000001</v>
      </c>
      <c r="I113">
        <v>0.33500000000000002</v>
      </c>
      <c r="J113">
        <v>16</v>
      </c>
      <c r="K113">
        <v>4</v>
      </c>
      <c r="L113" t="s">
        <v>18</v>
      </c>
      <c r="M113" t="s">
        <v>19</v>
      </c>
      <c r="N113" t="s">
        <v>20</v>
      </c>
      <c r="O113">
        <v>5</v>
      </c>
      <c r="P113" t="s">
        <v>34</v>
      </c>
      <c r="Q113">
        <v>12.8</v>
      </c>
      <c r="R113">
        <f t="shared" si="4"/>
        <v>3</v>
      </c>
      <c r="S113">
        <f t="shared" si="5"/>
        <v>2</v>
      </c>
      <c r="T113">
        <f t="shared" si="6"/>
        <v>0</v>
      </c>
      <c r="U113" s="2" t="str">
        <f t="shared" si="7"/>
        <v>2</v>
      </c>
    </row>
    <row r="114" spans="1:21" x14ac:dyDescent="0.25">
      <c r="A114">
        <v>298</v>
      </c>
      <c r="B114" t="s">
        <v>17</v>
      </c>
      <c r="C114">
        <v>0.28000000000000003</v>
      </c>
      <c r="D114">
        <v>0.21</v>
      </c>
      <c r="E114">
        <v>8.5000000000000006E-2</v>
      </c>
      <c r="F114">
        <v>0.1065</v>
      </c>
      <c r="G114">
        <v>3.9E-2</v>
      </c>
      <c r="H114">
        <v>2.9499999999999998E-2</v>
      </c>
      <c r="I114">
        <v>0.03</v>
      </c>
      <c r="J114">
        <v>4</v>
      </c>
      <c r="K114">
        <v>2</v>
      </c>
      <c r="L114" t="s">
        <v>52</v>
      </c>
      <c r="M114" t="s">
        <v>53</v>
      </c>
      <c r="N114" t="s">
        <v>54</v>
      </c>
      <c r="O114">
        <v>4</v>
      </c>
      <c r="P114" t="s">
        <v>59</v>
      </c>
      <c r="Q114">
        <v>6.1</v>
      </c>
      <c r="R114">
        <f t="shared" si="4"/>
        <v>3</v>
      </c>
      <c r="S114">
        <f t="shared" si="5"/>
        <v>2</v>
      </c>
      <c r="T114">
        <f t="shared" si="6"/>
        <v>0</v>
      </c>
      <c r="U114" s="2" t="str">
        <f t="shared" si="7"/>
        <v>2</v>
      </c>
    </row>
    <row r="115" spans="1:21" x14ac:dyDescent="0.25">
      <c r="A115">
        <v>3587</v>
      </c>
      <c r="B115" t="s">
        <v>17</v>
      </c>
      <c r="C115">
        <v>0.63</v>
      </c>
      <c r="D115">
        <v>0.46500000000000002</v>
      </c>
      <c r="E115">
        <v>0.15</v>
      </c>
      <c r="F115">
        <v>1.0315000000000001</v>
      </c>
      <c r="G115">
        <v>0.42649999999999999</v>
      </c>
      <c r="H115">
        <v>0.24</v>
      </c>
      <c r="I115">
        <v>0.32500000000000001</v>
      </c>
      <c r="J115">
        <v>11</v>
      </c>
      <c r="K115">
        <v>6</v>
      </c>
      <c r="L115" t="s">
        <v>40</v>
      </c>
      <c r="M115" t="s">
        <v>41</v>
      </c>
      <c r="N115" t="s">
        <v>42</v>
      </c>
      <c r="O115">
        <v>6</v>
      </c>
      <c r="P115" t="s">
        <v>36</v>
      </c>
      <c r="Q115">
        <v>14.1</v>
      </c>
      <c r="R115">
        <f t="shared" si="4"/>
        <v>3</v>
      </c>
      <c r="S115">
        <f t="shared" si="5"/>
        <v>3</v>
      </c>
      <c r="T115">
        <f t="shared" si="6"/>
        <v>3</v>
      </c>
      <c r="U115" s="2" t="str">
        <f t="shared" si="7"/>
        <v>3</v>
      </c>
    </row>
    <row r="116" spans="1:21" x14ac:dyDescent="0.25">
      <c r="A116">
        <v>1747</v>
      </c>
      <c r="B116" t="s">
        <v>31</v>
      </c>
      <c r="C116">
        <v>0.7</v>
      </c>
      <c r="D116">
        <v>0.56499999999999995</v>
      </c>
      <c r="E116">
        <v>0.17499999999999999</v>
      </c>
      <c r="F116">
        <v>1.8565</v>
      </c>
      <c r="G116">
        <v>0.84450000000000003</v>
      </c>
      <c r="H116">
        <v>0.39350000000000002</v>
      </c>
      <c r="I116">
        <v>0.54</v>
      </c>
      <c r="J116">
        <v>10</v>
      </c>
      <c r="K116">
        <v>6</v>
      </c>
      <c r="L116" t="s">
        <v>40</v>
      </c>
      <c r="M116" t="s">
        <v>41</v>
      </c>
      <c r="N116" t="s">
        <v>42</v>
      </c>
      <c r="O116">
        <v>9</v>
      </c>
      <c r="P116" t="s">
        <v>58</v>
      </c>
      <c r="Q116">
        <v>1.9</v>
      </c>
      <c r="R116">
        <f t="shared" si="4"/>
        <v>3</v>
      </c>
      <c r="S116">
        <f t="shared" si="5"/>
        <v>3</v>
      </c>
      <c r="T116">
        <f t="shared" si="6"/>
        <v>3</v>
      </c>
      <c r="U116" s="2" t="str">
        <f t="shared" si="7"/>
        <v>3</v>
      </c>
    </row>
    <row r="117" spans="1:21" x14ac:dyDescent="0.25">
      <c r="A117">
        <v>660</v>
      </c>
      <c r="B117" t="s">
        <v>22</v>
      </c>
      <c r="C117">
        <v>0.58499999999999996</v>
      </c>
      <c r="D117">
        <v>0.47499999999999998</v>
      </c>
      <c r="E117">
        <v>0.185</v>
      </c>
      <c r="F117">
        <v>0.95850000000000002</v>
      </c>
      <c r="G117">
        <v>0.41449999999999998</v>
      </c>
      <c r="H117">
        <v>0.1615</v>
      </c>
      <c r="I117">
        <v>0.33</v>
      </c>
      <c r="J117">
        <v>11</v>
      </c>
      <c r="K117">
        <v>2</v>
      </c>
      <c r="L117" t="s">
        <v>52</v>
      </c>
      <c r="M117" t="s">
        <v>53</v>
      </c>
      <c r="N117" t="s">
        <v>54</v>
      </c>
      <c r="O117">
        <v>8</v>
      </c>
      <c r="P117" t="s">
        <v>30</v>
      </c>
      <c r="Q117">
        <v>12.3</v>
      </c>
      <c r="R117">
        <f t="shared" si="4"/>
        <v>3</v>
      </c>
      <c r="S117">
        <f t="shared" si="5"/>
        <v>2</v>
      </c>
      <c r="T117">
        <f t="shared" si="6"/>
        <v>0</v>
      </c>
      <c r="U117" s="2" t="str">
        <f t="shared" si="7"/>
        <v>2</v>
      </c>
    </row>
    <row r="118" spans="1:21" x14ac:dyDescent="0.25">
      <c r="A118">
        <v>161</v>
      </c>
      <c r="B118" t="s">
        <v>31</v>
      </c>
      <c r="C118">
        <v>0.60499999999999998</v>
      </c>
      <c r="D118">
        <v>0.46500000000000002</v>
      </c>
      <c r="E118">
        <v>0.16500000000000001</v>
      </c>
      <c r="F118">
        <v>1.056</v>
      </c>
      <c r="G118">
        <v>0.42149999999999999</v>
      </c>
      <c r="H118">
        <v>0.2475</v>
      </c>
      <c r="I118">
        <v>0.34</v>
      </c>
      <c r="J118">
        <v>13</v>
      </c>
      <c r="K118">
        <v>14</v>
      </c>
      <c r="L118" t="s">
        <v>60</v>
      </c>
      <c r="M118" t="s">
        <v>61</v>
      </c>
      <c r="N118" t="s">
        <v>62</v>
      </c>
      <c r="O118">
        <v>4</v>
      </c>
      <c r="P118" t="s">
        <v>59</v>
      </c>
      <c r="Q118">
        <v>6.1</v>
      </c>
      <c r="R118">
        <f t="shared" si="4"/>
        <v>3</v>
      </c>
      <c r="S118">
        <f t="shared" si="5"/>
        <v>3</v>
      </c>
      <c r="T118">
        <f t="shared" si="6"/>
        <v>3</v>
      </c>
      <c r="U118" s="2" t="str">
        <f t="shared" si="7"/>
        <v>3</v>
      </c>
    </row>
    <row r="119" spans="1:21" x14ac:dyDescent="0.25">
      <c r="A119">
        <v>312</v>
      </c>
      <c r="B119" t="s">
        <v>31</v>
      </c>
      <c r="C119">
        <v>0.56000000000000005</v>
      </c>
      <c r="D119">
        <v>0.44</v>
      </c>
      <c r="E119">
        <v>0.14000000000000001</v>
      </c>
      <c r="F119">
        <v>0.97099999999999997</v>
      </c>
      <c r="G119">
        <v>0.443</v>
      </c>
      <c r="H119">
        <v>0.20449999999999999</v>
      </c>
      <c r="I119">
        <v>0.26500000000000001</v>
      </c>
      <c r="J119">
        <v>14</v>
      </c>
      <c r="K119">
        <v>3</v>
      </c>
      <c r="L119" t="s">
        <v>46</v>
      </c>
      <c r="M119" t="s">
        <v>47</v>
      </c>
      <c r="N119" t="s">
        <v>48</v>
      </c>
      <c r="O119">
        <v>8</v>
      </c>
      <c r="P119" t="s">
        <v>30</v>
      </c>
      <c r="Q119">
        <v>12.3</v>
      </c>
      <c r="R119">
        <f t="shared" si="4"/>
        <v>3</v>
      </c>
      <c r="S119">
        <f t="shared" si="5"/>
        <v>3</v>
      </c>
      <c r="T119">
        <f t="shared" si="6"/>
        <v>3</v>
      </c>
      <c r="U119" s="2" t="str">
        <f t="shared" si="7"/>
        <v>3</v>
      </c>
    </row>
    <row r="120" spans="1:21" x14ac:dyDescent="0.25">
      <c r="A120">
        <v>3167</v>
      </c>
      <c r="B120" t="s">
        <v>22</v>
      </c>
      <c r="C120">
        <v>0.64</v>
      </c>
      <c r="D120">
        <v>0.54</v>
      </c>
      <c r="E120">
        <v>0.17499999999999999</v>
      </c>
      <c r="F120">
        <v>1.571</v>
      </c>
      <c r="G120">
        <v>0.627</v>
      </c>
      <c r="H120">
        <v>0.27100000000000002</v>
      </c>
      <c r="I120">
        <v>0.47499999999999998</v>
      </c>
      <c r="J120">
        <v>18</v>
      </c>
      <c r="K120">
        <v>7</v>
      </c>
      <c r="L120" t="s">
        <v>43</v>
      </c>
      <c r="M120" t="s">
        <v>44</v>
      </c>
      <c r="N120" t="s">
        <v>45</v>
      </c>
      <c r="O120">
        <v>5</v>
      </c>
      <c r="P120" t="s">
        <v>34</v>
      </c>
      <c r="Q120">
        <v>12.8</v>
      </c>
      <c r="R120">
        <f t="shared" si="4"/>
        <v>3</v>
      </c>
      <c r="S120">
        <f t="shared" si="5"/>
        <v>2</v>
      </c>
      <c r="T120">
        <f t="shared" si="6"/>
        <v>0</v>
      </c>
      <c r="U120" s="2" t="str">
        <f t="shared" si="7"/>
        <v>2</v>
      </c>
    </row>
    <row r="121" spans="1:21" x14ac:dyDescent="0.25">
      <c r="A121">
        <v>3378</v>
      </c>
      <c r="B121" t="s">
        <v>17</v>
      </c>
      <c r="C121">
        <v>0.255</v>
      </c>
      <c r="D121">
        <v>0.19</v>
      </c>
      <c r="E121">
        <v>7.0000000000000007E-2</v>
      </c>
      <c r="F121">
        <v>8.1500000000000003E-2</v>
      </c>
      <c r="G121">
        <v>2.8000000000000001E-2</v>
      </c>
      <c r="H121">
        <v>1.6E-2</v>
      </c>
      <c r="I121">
        <v>3.1E-2</v>
      </c>
      <c r="J121">
        <v>5</v>
      </c>
      <c r="K121">
        <v>4</v>
      </c>
      <c r="L121" t="s">
        <v>18</v>
      </c>
      <c r="M121" t="s">
        <v>19</v>
      </c>
      <c r="N121" t="s">
        <v>20</v>
      </c>
      <c r="O121">
        <v>8</v>
      </c>
      <c r="P121" t="s">
        <v>30</v>
      </c>
      <c r="Q121">
        <v>12.3</v>
      </c>
      <c r="R121">
        <f t="shared" si="4"/>
        <v>3</v>
      </c>
      <c r="S121">
        <f t="shared" si="5"/>
        <v>2</v>
      </c>
      <c r="T121">
        <f t="shared" si="6"/>
        <v>0</v>
      </c>
      <c r="U121" s="2" t="str">
        <f t="shared" si="7"/>
        <v>2</v>
      </c>
    </row>
    <row r="122" spans="1:21" x14ac:dyDescent="0.25">
      <c r="A122">
        <v>425</v>
      </c>
      <c r="B122" t="s">
        <v>17</v>
      </c>
      <c r="C122">
        <v>0.26</v>
      </c>
      <c r="D122">
        <v>0.2</v>
      </c>
      <c r="E122">
        <v>7.0000000000000007E-2</v>
      </c>
      <c r="F122">
        <v>9.1999999999999998E-2</v>
      </c>
      <c r="G122">
        <v>3.6999999999999998E-2</v>
      </c>
      <c r="H122">
        <v>0.02</v>
      </c>
      <c r="I122">
        <v>0.03</v>
      </c>
      <c r="J122">
        <v>6</v>
      </c>
      <c r="K122">
        <v>9</v>
      </c>
      <c r="L122" t="s">
        <v>67</v>
      </c>
      <c r="M122" t="s">
        <v>68</v>
      </c>
      <c r="N122" t="s">
        <v>69</v>
      </c>
      <c r="O122">
        <v>6</v>
      </c>
      <c r="P122" t="s">
        <v>36</v>
      </c>
      <c r="Q122">
        <v>14.1</v>
      </c>
      <c r="R122">
        <f t="shared" si="4"/>
        <v>3</v>
      </c>
      <c r="S122">
        <f t="shared" si="5"/>
        <v>2</v>
      </c>
      <c r="T122">
        <f t="shared" si="6"/>
        <v>0</v>
      </c>
      <c r="U122" s="2" t="str">
        <f t="shared" si="7"/>
        <v>2</v>
      </c>
    </row>
    <row r="123" spans="1:21" x14ac:dyDescent="0.25">
      <c r="A123">
        <v>1889</v>
      </c>
      <c r="B123" t="s">
        <v>22</v>
      </c>
      <c r="C123">
        <v>0.56499999999999995</v>
      </c>
      <c r="D123">
        <v>0.44500000000000001</v>
      </c>
      <c r="E123">
        <v>0.125</v>
      </c>
      <c r="F123">
        <v>0.83050000000000002</v>
      </c>
      <c r="G123">
        <v>0.3135</v>
      </c>
      <c r="H123">
        <v>0.17849999999999999</v>
      </c>
      <c r="I123">
        <v>0.23</v>
      </c>
      <c r="J123">
        <v>11</v>
      </c>
      <c r="K123">
        <v>10</v>
      </c>
      <c r="L123" t="s">
        <v>23</v>
      </c>
      <c r="M123" t="s">
        <v>24</v>
      </c>
      <c r="N123" t="s">
        <v>25</v>
      </c>
      <c r="O123">
        <v>9</v>
      </c>
      <c r="P123" t="s">
        <v>58</v>
      </c>
      <c r="Q123">
        <v>1.9</v>
      </c>
      <c r="R123">
        <f t="shared" si="4"/>
        <v>3</v>
      </c>
      <c r="S123">
        <f t="shared" si="5"/>
        <v>2</v>
      </c>
      <c r="T123">
        <f t="shared" si="6"/>
        <v>0</v>
      </c>
      <c r="U123" s="2" t="str">
        <f t="shared" si="7"/>
        <v>2</v>
      </c>
    </row>
    <row r="124" spans="1:21" x14ac:dyDescent="0.25">
      <c r="A124">
        <v>3192</v>
      </c>
      <c r="B124" t="s">
        <v>31</v>
      </c>
      <c r="C124">
        <v>0.65</v>
      </c>
      <c r="D124">
        <v>0.51500000000000001</v>
      </c>
      <c r="E124">
        <v>0.18</v>
      </c>
      <c r="F124">
        <v>1.3314999999999999</v>
      </c>
      <c r="G124">
        <v>0.5665</v>
      </c>
      <c r="H124">
        <v>0.34699999999999998</v>
      </c>
      <c r="I124">
        <v>0.40500000000000003</v>
      </c>
      <c r="J124">
        <v>13</v>
      </c>
      <c r="K124">
        <v>2</v>
      </c>
      <c r="L124" t="s">
        <v>52</v>
      </c>
      <c r="M124" t="s">
        <v>53</v>
      </c>
      <c r="N124" t="s">
        <v>54</v>
      </c>
      <c r="O124">
        <v>8</v>
      </c>
      <c r="P124" t="s">
        <v>30</v>
      </c>
      <c r="Q124">
        <v>12.3</v>
      </c>
      <c r="R124">
        <f t="shared" si="4"/>
        <v>3</v>
      </c>
      <c r="S124">
        <f t="shared" si="5"/>
        <v>3</v>
      </c>
      <c r="T124">
        <f t="shared" si="6"/>
        <v>3</v>
      </c>
      <c r="U124" s="2" t="str">
        <f t="shared" si="7"/>
        <v>3</v>
      </c>
    </row>
    <row r="125" spans="1:21" x14ac:dyDescent="0.25">
      <c r="A125">
        <v>52</v>
      </c>
      <c r="B125" t="s">
        <v>31</v>
      </c>
      <c r="C125">
        <v>0.4</v>
      </c>
      <c r="D125">
        <v>0.32</v>
      </c>
      <c r="E125">
        <v>9.5000000000000001E-2</v>
      </c>
      <c r="F125">
        <v>0.30299999999999999</v>
      </c>
      <c r="G125">
        <v>0.13350000000000001</v>
      </c>
      <c r="H125">
        <v>0.06</v>
      </c>
      <c r="I125">
        <v>0.1</v>
      </c>
      <c r="J125">
        <v>7</v>
      </c>
      <c r="K125">
        <v>8</v>
      </c>
      <c r="L125" t="s">
        <v>55</v>
      </c>
      <c r="M125" t="s">
        <v>56</v>
      </c>
      <c r="N125" t="s">
        <v>57</v>
      </c>
      <c r="O125">
        <v>9</v>
      </c>
      <c r="P125" t="s">
        <v>58</v>
      </c>
      <c r="Q125">
        <v>1.9</v>
      </c>
      <c r="R125">
        <f t="shared" si="4"/>
        <v>3</v>
      </c>
      <c r="S125">
        <f t="shared" si="5"/>
        <v>2</v>
      </c>
      <c r="T125">
        <f t="shared" si="6"/>
        <v>0</v>
      </c>
      <c r="U125" s="2" t="str">
        <f t="shared" si="7"/>
        <v>2</v>
      </c>
    </row>
    <row r="126" spans="1:21" x14ac:dyDescent="0.25">
      <c r="A126">
        <v>2809</v>
      </c>
      <c r="B126" t="s">
        <v>22</v>
      </c>
      <c r="C126">
        <v>0.70499999999999996</v>
      </c>
      <c r="D126">
        <v>0.54</v>
      </c>
      <c r="E126">
        <v>0.20499999999999999</v>
      </c>
      <c r="F126">
        <v>1.7569999999999999</v>
      </c>
      <c r="G126">
        <v>0.82650000000000001</v>
      </c>
      <c r="H126">
        <v>0.41699999999999998</v>
      </c>
      <c r="I126">
        <v>0.46100000000000002</v>
      </c>
      <c r="J126">
        <v>9</v>
      </c>
      <c r="K126">
        <v>14</v>
      </c>
      <c r="L126" t="s">
        <v>60</v>
      </c>
      <c r="M126" t="s">
        <v>61</v>
      </c>
      <c r="N126" t="s">
        <v>62</v>
      </c>
      <c r="O126">
        <v>8</v>
      </c>
      <c r="P126" t="s">
        <v>30</v>
      </c>
      <c r="Q126">
        <v>12.3</v>
      </c>
      <c r="R126">
        <f t="shared" si="4"/>
        <v>3</v>
      </c>
      <c r="S126">
        <f t="shared" si="5"/>
        <v>2</v>
      </c>
      <c r="T126">
        <f t="shared" si="6"/>
        <v>0</v>
      </c>
      <c r="U126" s="2" t="str">
        <f t="shared" si="7"/>
        <v>2</v>
      </c>
    </row>
    <row r="127" spans="1:21" x14ac:dyDescent="0.25">
      <c r="A127">
        <v>3526</v>
      </c>
      <c r="B127" t="s">
        <v>17</v>
      </c>
      <c r="C127">
        <v>0.33</v>
      </c>
      <c r="D127">
        <v>0.23</v>
      </c>
      <c r="E127">
        <v>8.5000000000000006E-2</v>
      </c>
      <c r="F127">
        <v>0.16950000000000001</v>
      </c>
      <c r="G127">
        <v>7.9000000000000001E-2</v>
      </c>
      <c r="H127">
        <v>2.5999999999999999E-2</v>
      </c>
      <c r="I127">
        <v>5.0500000000000003E-2</v>
      </c>
      <c r="J127">
        <v>6</v>
      </c>
      <c r="K127">
        <v>5</v>
      </c>
      <c r="L127" t="s">
        <v>49</v>
      </c>
      <c r="M127" t="s">
        <v>50</v>
      </c>
      <c r="N127" t="s">
        <v>51</v>
      </c>
      <c r="O127">
        <v>3</v>
      </c>
      <c r="P127" t="s">
        <v>39</v>
      </c>
      <c r="Q127">
        <v>3.6</v>
      </c>
      <c r="R127">
        <f t="shared" si="4"/>
        <v>3</v>
      </c>
      <c r="S127">
        <f t="shared" si="5"/>
        <v>2</v>
      </c>
      <c r="T127">
        <f t="shared" si="6"/>
        <v>0</v>
      </c>
      <c r="U127" s="2" t="str">
        <f t="shared" si="7"/>
        <v>2</v>
      </c>
    </row>
    <row r="128" spans="1:21" x14ac:dyDescent="0.25">
      <c r="A128">
        <v>1262</v>
      </c>
      <c r="B128" t="s">
        <v>17</v>
      </c>
      <c r="C128">
        <v>0.45</v>
      </c>
      <c r="D128">
        <v>0.33</v>
      </c>
      <c r="E128">
        <v>0.105</v>
      </c>
      <c r="F128">
        <v>0.44800000000000001</v>
      </c>
      <c r="G128">
        <v>0.20799999999999999</v>
      </c>
      <c r="H128">
        <v>8.8999999999999996E-2</v>
      </c>
      <c r="I128">
        <v>0.12</v>
      </c>
      <c r="J128">
        <v>9</v>
      </c>
      <c r="K128">
        <v>9</v>
      </c>
      <c r="L128" t="s">
        <v>67</v>
      </c>
      <c r="M128" t="s">
        <v>68</v>
      </c>
      <c r="N128" t="s">
        <v>69</v>
      </c>
      <c r="O128">
        <v>6</v>
      </c>
      <c r="P128" t="s">
        <v>36</v>
      </c>
      <c r="Q128">
        <v>14.1</v>
      </c>
      <c r="R128">
        <f t="shared" si="4"/>
        <v>3</v>
      </c>
      <c r="S128">
        <f t="shared" si="5"/>
        <v>2</v>
      </c>
      <c r="T128">
        <f t="shared" si="6"/>
        <v>0</v>
      </c>
      <c r="U128" s="2" t="str">
        <f t="shared" si="7"/>
        <v>2</v>
      </c>
    </row>
    <row r="129" spans="1:21" x14ac:dyDescent="0.25">
      <c r="A129">
        <v>393</v>
      </c>
      <c r="B129" t="s">
        <v>22</v>
      </c>
      <c r="C129">
        <v>0.47</v>
      </c>
      <c r="D129">
        <v>0.375</v>
      </c>
      <c r="E129">
        <v>0.125</v>
      </c>
      <c r="F129">
        <v>0.5615</v>
      </c>
      <c r="G129">
        <v>0.252</v>
      </c>
      <c r="H129">
        <v>0.13700000000000001</v>
      </c>
      <c r="I129">
        <v>0.18</v>
      </c>
      <c r="J129">
        <v>10</v>
      </c>
      <c r="K129">
        <v>13</v>
      </c>
      <c r="L129" t="s">
        <v>27</v>
      </c>
      <c r="M129" t="s">
        <v>28</v>
      </c>
      <c r="N129" t="s">
        <v>29</v>
      </c>
      <c r="O129">
        <v>5</v>
      </c>
      <c r="P129" t="s">
        <v>34</v>
      </c>
      <c r="Q129">
        <v>12.8</v>
      </c>
      <c r="R129">
        <f t="shared" si="4"/>
        <v>3</v>
      </c>
      <c r="S129">
        <f t="shared" si="5"/>
        <v>2</v>
      </c>
      <c r="T129">
        <f t="shared" si="6"/>
        <v>0</v>
      </c>
      <c r="U129" s="2" t="str">
        <f t="shared" si="7"/>
        <v>2</v>
      </c>
    </row>
    <row r="130" spans="1:21" x14ac:dyDescent="0.25">
      <c r="A130">
        <v>3639</v>
      </c>
      <c r="B130" t="s">
        <v>17</v>
      </c>
      <c r="C130">
        <v>0.44</v>
      </c>
      <c r="D130">
        <v>0.34</v>
      </c>
      <c r="E130">
        <v>0.105</v>
      </c>
      <c r="F130">
        <v>0.34399999999999997</v>
      </c>
      <c r="G130">
        <v>0.123</v>
      </c>
      <c r="H130">
        <v>8.1000000000000003E-2</v>
      </c>
      <c r="I130">
        <v>0.125</v>
      </c>
      <c r="J130">
        <v>8</v>
      </c>
      <c r="K130">
        <v>11</v>
      </c>
      <c r="L130" t="s">
        <v>37</v>
      </c>
      <c r="M130" t="s">
        <v>38</v>
      </c>
      <c r="N130" t="s">
        <v>29</v>
      </c>
      <c r="O130">
        <v>1</v>
      </c>
      <c r="P130" t="s">
        <v>21</v>
      </c>
      <c r="Q130">
        <v>22.1</v>
      </c>
      <c r="R130">
        <f t="shared" ref="R130:R193" si="8">IF(OR(AND(J130&gt;15,B130="I"),AND(B130="M",C130&gt;0.75),OR(AND(I130&gt;0.8,G130&gt;0.5),G130&gt;1.2)),1,3)</f>
        <v>3</v>
      </c>
      <c r="S130">
        <f t="shared" ref="S130:S193" si="9">IF(OR(AND(I130&lt;0.4,G130&lt;0.4),OR(C130&lt;0.36),OR(AND(J130&gt;15,B130="M"),J130&gt;18,B130="F")),2,3)</f>
        <v>2</v>
      </c>
      <c r="T130">
        <f t="shared" ref="T130:T193" si="10">IF(AND(R130=3, S130=3),3, 0)</f>
        <v>0</v>
      </c>
      <c r="U130" s="2" t="str">
        <f t="shared" ref="U130:U193" si="11">IF(R130=1,"1",IF(S130=2,"2",IF(AND(R130=3,S130=3),"3")))</f>
        <v>2</v>
      </c>
    </row>
    <row r="131" spans="1:21" x14ac:dyDescent="0.25">
      <c r="A131">
        <v>4059</v>
      </c>
      <c r="B131" t="s">
        <v>22</v>
      </c>
      <c r="C131">
        <v>0.69499999999999995</v>
      </c>
      <c r="D131">
        <v>0.56000000000000005</v>
      </c>
      <c r="E131">
        <v>0.185</v>
      </c>
      <c r="F131">
        <v>1.7715000000000001</v>
      </c>
      <c r="G131">
        <v>0.81950000000000001</v>
      </c>
      <c r="H131">
        <v>0.33100000000000002</v>
      </c>
      <c r="I131">
        <v>0.437</v>
      </c>
      <c r="J131">
        <v>10</v>
      </c>
      <c r="K131">
        <v>3</v>
      </c>
      <c r="L131" t="s">
        <v>46</v>
      </c>
      <c r="M131" t="s">
        <v>47</v>
      </c>
      <c r="N131" t="s">
        <v>48</v>
      </c>
      <c r="O131">
        <v>9</v>
      </c>
      <c r="P131" t="s">
        <v>58</v>
      </c>
      <c r="Q131">
        <v>1.9</v>
      </c>
      <c r="R131">
        <f t="shared" si="8"/>
        <v>3</v>
      </c>
      <c r="S131">
        <f t="shared" si="9"/>
        <v>2</v>
      </c>
      <c r="T131">
        <f t="shared" si="10"/>
        <v>0</v>
      </c>
      <c r="U131" s="2" t="str">
        <f t="shared" si="11"/>
        <v>2</v>
      </c>
    </row>
    <row r="132" spans="1:21" x14ac:dyDescent="0.25">
      <c r="A132">
        <v>1025</v>
      </c>
      <c r="B132" t="s">
        <v>22</v>
      </c>
      <c r="C132">
        <v>0.64500000000000002</v>
      </c>
      <c r="D132">
        <v>0.5</v>
      </c>
      <c r="E132">
        <v>0.155</v>
      </c>
      <c r="F132">
        <v>1.2204999999999999</v>
      </c>
      <c r="G132">
        <v>0.61450000000000005</v>
      </c>
      <c r="H132">
        <v>0.23599999999999999</v>
      </c>
      <c r="I132">
        <v>0.31850000000000001</v>
      </c>
      <c r="J132">
        <v>10</v>
      </c>
      <c r="K132">
        <v>8</v>
      </c>
      <c r="L132" t="s">
        <v>55</v>
      </c>
      <c r="M132" t="s">
        <v>56</v>
      </c>
      <c r="N132" t="s">
        <v>57</v>
      </c>
      <c r="O132">
        <v>2</v>
      </c>
      <c r="P132" t="s">
        <v>70</v>
      </c>
      <c r="Q132">
        <v>18</v>
      </c>
      <c r="R132">
        <f t="shared" si="8"/>
        <v>3</v>
      </c>
      <c r="S132">
        <f t="shared" si="9"/>
        <v>2</v>
      </c>
      <c r="T132">
        <f t="shared" si="10"/>
        <v>0</v>
      </c>
      <c r="U132" s="2" t="str">
        <f t="shared" si="11"/>
        <v>2</v>
      </c>
    </row>
    <row r="133" spans="1:21" x14ac:dyDescent="0.25">
      <c r="A133">
        <v>3997</v>
      </c>
      <c r="B133" t="s">
        <v>17</v>
      </c>
      <c r="C133">
        <v>0.315</v>
      </c>
      <c r="D133">
        <v>0.23</v>
      </c>
      <c r="E133">
        <v>0</v>
      </c>
      <c r="F133">
        <v>0.13400000000000001</v>
      </c>
      <c r="G133">
        <v>5.7500000000000002E-2</v>
      </c>
      <c r="H133">
        <v>2.8500000000000001E-2</v>
      </c>
      <c r="I133">
        <v>0.35049999999999998</v>
      </c>
      <c r="J133">
        <v>6</v>
      </c>
      <c r="K133">
        <v>9</v>
      </c>
      <c r="L133" t="s">
        <v>67</v>
      </c>
      <c r="M133" t="s">
        <v>68</v>
      </c>
      <c r="N133" t="s">
        <v>69</v>
      </c>
      <c r="O133">
        <v>5</v>
      </c>
      <c r="P133" t="s">
        <v>34</v>
      </c>
      <c r="Q133">
        <v>12.8</v>
      </c>
      <c r="R133">
        <f t="shared" si="8"/>
        <v>3</v>
      </c>
      <c r="S133">
        <f t="shared" si="9"/>
        <v>2</v>
      </c>
      <c r="T133">
        <f t="shared" si="10"/>
        <v>0</v>
      </c>
      <c r="U133" s="2" t="str">
        <f t="shared" si="11"/>
        <v>2</v>
      </c>
    </row>
    <row r="134" spans="1:21" x14ac:dyDescent="0.25">
      <c r="A134">
        <v>1122</v>
      </c>
      <c r="B134" t="s">
        <v>31</v>
      </c>
      <c r="C134">
        <v>0.54500000000000004</v>
      </c>
      <c r="D134">
        <v>0.41</v>
      </c>
      <c r="E134">
        <v>0.12</v>
      </c>
      <c r="F134">
        <v>0.79300000000000004</v>
      </c>
      <c r="G134">
        <v>0.434</v>
      </c>
      <c r="H134">
        <v>0.14050000000000001</v>
      </c>
      <c r="I134">
        <v>0.19</v>
      </c>
      <c r="J134">
        <v>9</v>
      </c>
      <c r="K134">
        <v>13</v>
      </c>
      <c r="L134" t="s">
        <v>27</v>
      </c>
      <c r="M134" t="s">
        <v>28</v>
      </c>
      <c r="N134" t="s">
        <v>29</v>
      </c>
      <c r="O134">
        <v>9</v>
      </c>
      <c r="P134" t="s">
        <v>58</v>
      </c>
      <c r="Q134">
        <v>1.9</v>
      </c>
      <c r="R134">
        <f t="shared" si="8"/>
        <v>3</v>
      </c>
      <c r="S134">
        <f t="shared" si="9"/>
        <v>3</v>
      </c>
      <c r="T134">
        <f t="shared" si="10"/>
        <v>3</v>
      </c>
      <c r="U134" s="2" t="str">
        <f t="shared" si="11"/>
        <v>3</v>
      </c>
    </row>
    <row r="135" spans="1:21" x14ac:dyDescent="0.25">
      <c r="A135">
        <v>695</v>
      </c>
      <c r="B135" t="s">
        <v>17</v>
      </c>
      <c r="C135">
        <v>0.16500000000000001</v>
      </c>
      <c r="D135">
        <v>0.11</v>
      </c>
      <c r="E135">
        <v>0.02</v>
      </c>
      <c r="F135">
        <v>1.9E-2</v>
      </c>
      <c r="G135">
        <v>6.4999999999999997E-3</v>
      </c>
      <c r="H135">
        <v>2.5000000000000001E-3</v>
      </c>
      <c r="I135">
        <v>5.0000000000000001E-3</v>
      </c>
      <c r="J135">
        <v>4</v>
      </c>
      <c r="K135">
        <v>11</v>
      </c>
      <c r="L135" t="s">
        <v>37</v>
      </c>
      <c r="M135" t="s">
        <v>38</v>
      </c>
      <c r="N135" t="s">
        <v>29</v>
      </c>
      <c r="O135">
        <v>2</v>
      </c>
      <c r="P135" t="s">
        <v>70</v>
      </c>
      <c r="Q135">
        <v>18</v>
      </c>
      <c r="R135">
        <f t="shared" si="8"/>
        <v>3</v>
      </c>
      <c r="S135">
        <f t="shared" si="9"/>
        <v>2</v>
      </c>
      <c r="T135">
        <f t="shared" si="10"/>
        <v>0</v>
      </c>
      <c r="U135" s="2" t="str">
        <f t="shared" si="11"/>
        <v>2</v>
      </c>
    </row>
    <row r="136" spans="1:21" x14ac:dyDescent="0.25">
      <c r="A136">
        <v>1986</v>
      </c>
      <c r="B136" t="s">
        <v>31</v>
      </c>
      <c r="C136">
        <v>0.76</v>
      </c>
      <c r="D136">
        <v>0.60499999999999998</v>
      </c>
      <c r="E136">
        <v>0.215</v>
      </c>
      <c r="F136">
        <v>2.173</v>
      </c>
      <c r="G136">
        <v>0.80100000000000005</v>
      </c>
      <c r="H136">
        <v>0.49149999999999999</v>
      </c>
      <c r="I136">
        <v>0.64600000000000002</v>
      </c>
      <c r="J136">
        <v>13</v>
      </c>
      <c r="K136">
        <v>4</v>
      </c>
      <c r="L136" t="s">
        <v>18</v>
      </c>
      <c r="M136" t="s">
        <v>19</v>
      </c>
      <c r="N136" t="s">
        <v>20</v>
      </c>
      <c r="O136">
        <v>7</v>
      </c>
      <c r="P136" t="s">
        <v>26</v>
      </c>
      <c r="Q136">
        <v>2.5</v>
      </c>
      <c r="R136">
        <f t="shared" si="8"/>
        <v>1</v>
      </c>
      <c r="S136">
        <f t="shared" si="9"/>
        <v>3</v>
      </c>
      <c r="T136">
        <f t="shared" si="10"/>
        <v>0</v>
      </c>
      <c r="U136" s="2" t="str">
        <f t="shared" si="11"/>
        <v>1</v>
      </c>
    </row>
    <row r="137" spans="1:21" x14ac:dyDescent="0.25">
      <c r="A137">
        <v>2732</v>
      </c>
      <c r="B137" t="s">
        <v>17</v>
      </c>
      <c r="C137">
        <v>0.41</v>
      </c>
      <c r="D137">
        <v>0.315</v>
      </c>
      <c r="E137">
        <v>0.1</v>
      </c>
      <c r="F137">
        <v>0.3</v>
      </c>
      <c r="G137">
        <v>0.124</v>
      </c>
      <c r="H137">
        <v>5.7500000000000002E-2</v>
      </c>
      <c r="I137">
        <v>0.1</v>
      </c>
      <c r="J137">
        <v>8</v>
      </c>
      <c r="K137">
        <v>10</v>
      </c>
      <c r="L137" t="s">
        <v>23</v>
      </c>
      <c r="M137" t="s">
        <v>24</v>
      </c>
      <c r="N137" t="s">
        <v>25</v>
      </c>
      <c r="O137">
        <v>2</v>
      </c>
      <c r="P137" t="s">
        <v>70</v>
      </c>
      <c r="Q137">
        <v>18</v>
      </c>
      <c r="R137">
        <f t="shared" si="8"/>
        <v>3</v>
      </c>
      <c r="S137">
        <f t="shared" si="9"/>
        <v>2</v>
      </c>
      <c r="T137">
        <f t="shared" si="10"/>
        <v>0</v>
      </c>
      <c r="U137" s="2" t="str">
        <f t="shared" si="11"/>
        <v>2</v>
      </c>
    </row>
    <row r="138" spans="1:21" x14ac:dyDescent="0.25">
      <c r="A138">
        <v>4051</v>
      </c>
      <c r="B138" t="s">
        <v>31</v>
      </c>
      <c r="C138">
        <v>0.625</v>
      </c>
      <c r="D138">
        <v>0.495</v>
      </c>
      <c r="E138">
        <v>0.17499999999999999</v>
      </c>
      <c r="F138">
        <v>1.2935000000000001</v>
      </c>
      <c r="G138">
        <v>0.58050000000000002</v>
      </c>
      <c r="H138">
        <v>0.317</v>
      </c>
      <c r="I138">
        <v>0.35499999999999998</v>
      </c>
      <c r="J138">
        <v>9</v>
      </c>
      <c r="K138">
        <v>1</v>
      </c>
      <c r="L138" t="s">
        <v>65</v>
      </c>
      <c r="M138" t="s">
        <v>66</v>
      </c>
      <c r="N138" t="s">
        <v>29</v>
      </c>
      <c r="O138">
        <v>4</v>
      </c>
      <c r="P138" t="s">
        <v>59</v>
      </c>
      <c r="Q138">
        <v>6.1</v>
      </c>
      <c r="R138">
        <f t="shared" si="8"/>
        <v>3</v>
      </c>
      <c r="S138">
        <f t="shared" si="9"/>
        <v>3</v>
      </c>
      <c r="T138">
        <f t="shared" si="10"/>
        <v>3</v>
      </c>
      <c r="U138" s="2" t="str">
        <f t="shared" si="11"/>
        <v>3</v>
      </c>
    </row>
    <row r="139" spans="1:21" x14ac:dyDescent="0.25">
      <c r="A139">
        <v>454</v>
      </c>
      <c r="B139" t="s">
        <v>22</v>
      </c>
      <c r="C139">
        <v>0.56499999999999995</v>
      </c>
      <c r="D139">
        <v>0.49</v>
      </c>
      <c r="E139">
        <v>0.155</v>
      </c>
      <c r="F139">
        <v>0.92449999999999999</v>
      </c>
      <c r="G139">
        <v>0.40500000000000003</v>
      </c>
      <c r="H139">
        <v>0.2195</v>
      </c>
      <c r="I139">
        <v>0.255</v>
      </c>
      <c r="J139">
        <v>11</v>
      </c>
      <c r="K139">
        <v>14</v>
      </c>
      <c r="L139" t="s">
        <v>60</v>
      </c>
      <c r="M139" t="s">
        <v>61</v>
      </c>
      <c r="N139" t="s">
        <v>62</v>
      </c>
      <c r="O139">
        <v>7</v>
      </c>
      <c r="P139" t="s">
        <v>26</v>
      </c>
      <c r="Q139">
        <v>2.5</v>
      </c>
      <c r="R139">
        <f t="shared" si="8"/>
        <v>3</v>
      </c>
      <c r="S139">
        <f t="shared" si="9"/>
        <v>2</v>
      </c>
      <c r="T139">
        <f t="shared" si="10"/>
        <v>0</v>
      </c>
      <c r="U139" s="2" t="str">
        <f t="shared" si="11"/>
        <v>2</v>
      </c>
    </row>
    <row r="140" spans="1:21" x14ac:dyDescent="0.25">
      <c r="A140">
        <v>3291</v>
      </c>
      <c r="B140" t="s">
        <v>22</v>
      </c>
      <c r="C140">
        <v>0.51</v>
      </c>
      <c r="D140">
        <v>0.39500000000000002</v>
      </c>
      <c r="E140">
        <v>0.12</v>
      </c>
      <c r="F140">
        <v>0.61750000000000005</v>
      </c>
      <c r="G140">
        <v>0.26200000000000001</v>
      </c>
      <c r="H140">
        <v>0.122</v>
      </c>
      <c r="I140">
        <v>0.193</v>
      </c>
      <c r="J140">
        <v>12</v>
      </c>
      <c r="K140">
        <v>4</v>
      </c>
      <c r="L140" t="s">
        <v>18</v>
      </c>
      <c r="M140" t="s">
        <v>19</v>
      </c>
      <c r="N140" t="s">
        <v>20</v>
      </c>
      <c r="O140">
        <v>6</v>
      </c>
      <c r="P140" t="s">
        <v>36</v>
      </c>
      <c r="Q140">
        <v>14.1</v>
      </c>
      <c r="R140">
        <f t="shared" si="8"/>
        <v>3</v>
      </c>
      <c r="S140">
        <f t="shared" si="9"/>
        <v>2</v>
      </c>
      <c r="T140">
        <f t="shared" si="10"/>
        <v>0</v>
      </c>
      <c r="U140" s="2" t="str">
        <f t="shared" si="11"/>
        <v>2</v>
      </c>
    </row>
    <row r="141" spans="1:21" x14ac:dyDescent="0.25">
      <c r="A141">
        <v>2813</v>
      </c>
      <c r="B141" t="s">
        <v>17</v>
      </c>
      <c r="C141">
        <v>0.24</v>
      </c>
      <c r="D141">
        <v>0.17</v>
      </c>
      <c r="E141">
        <v>0.05</v>
      </c>
      <c r="F141">
        <v>5.45E-2</v>
      </c>
      <c r="G141">
        <v>2.0500000000000001E-2</v>
      </c>
      <c r="H141">
        <v>1.6E-2</v>
      </c>
      <c r="I141">
        <v>1.55E-2</v>
      </c>
      <c r="J141">
        <v>5</v>
      </c>
      <c r="K141">
        <v>15</v>
      </c>
      <c r="L141" t="s">
        <v>32</v>
      </c>
      <c r="M141" t="s">
        <v>33</v>
      </c>
      <c r="N141" t="s">
        <v>29</v>
      </c>
      <c r="O141">
        <v>5</v>
      </c>
      <c r="P141" t="s">
        <v>34</v>
      </c>
      <c r="Q141">
        <v>12.8</v>
      </c>
      <c r="R141">
        <f t="shared" si="8"/>
        <v>3</v>
      </c>
      <c r="S141">
        <f t="shared" si="9"/>
        <v>2</v>
      </c>
      <c r="T141">
        <f t="shared" si="10"/>
        <v>0</v>
      </c>
      <c r="U141" s="2" t="str">
        <f t="shared" si="11"/>
        <v>2</v>
      </c>
    </row>
    <row r="142" spans="1:21" x14ac:dyDescent="0.25">
      <c r="A142">
        <v>4024</v>
      </c>
      <c r="B142" t="s">
        <v>17</v>
      </c>
      <c r="C142">
        <v>0.27500000000000002</v>
      </c>
      <c r="D142">
        <v>0.2</v>
      </c>
      <c r="E142">
        <v>7.0000000000000007E-2</v>
      </c>
      <c r="F142">
        <v>9.6000000000000002E-2</v>
      </c>
      <c r="G142">
        <v>3.6999999999999998E-2</v>
      </c>
      <c r="H142">
        <v>2.2499999999999999E-2</v>
      </c>
      <c r="I142">
        <v>0.03</v>
      </c>
      <c r="J142">
        <v>6</v>
      </c>
      <c r="K142">
        <v>10</v>
      </c>
      <c r="L142" t="s">
        <v>23</v>
      </c>
      <c r="M142" t="s">
        <v>24</v>
      </c>
      <c r="N142" t="s">
        <v>25</v>
      </c>
      <c r="O142">
        <v>8</v>
      </c>
      <c r="P142" t="s">
        <v>30</v>
      </c>
      <c r="Q142">
        <v>12.3</v>
      </c>
      <c r="R142">
        <f t="shared" si="8"/>
        <v>3</v>
      </c>
      <c r="S142">
        <f t="shared" si="9"/>
        <v>2</v>
      </c>
      <c r="T142">
        <f t="shared" si="10"/>
        <v>0</v>
      </c>
      <c r="U142" s="2" t="str">
        <f t="shared" si="11"/>
        <v>2</v>
      </c>
    </row>
    <row r="143" spans="1:21" x14ac:dyDescent="0.25">
      <c r="A143">
        <v>2738</v>
      </c>
      <c r="B143" t="s">
        <v>17</v>
      </c>
      <c r="C143">
        <v>0.44500000000000001</v>
      </c>
      <c r="D143">
        <v>0.36</v>
      </c>
      <c r="E143">
        <v>0.11</v>
      </c>
      <c r="F143">
        <v>0.42349999999999999</v>
      </c>
      <c r="G143">
        <v>0.182</v>
      </c>
      <c r="H143">
        <v>7.6499999999999999E-2</v>
      </c>
      <c r="I143">
        <v>0.14000000000000001</v>
      </c>
      <c r="J143">
        <v>9</v>
      </c>
      <c r="K143">
        <v>6</v>
      </c>
      <c r="L143" t="s">
        <v>40</v>
      </c>
      <c r="M143" t="s">
        <v>41</v>
      </c>
      <c r="N143" t="s">
        <v>42</v>
      </c>
      <c r="O143">
        <v>7</v>
      </c>
      <c r="P143" t="s">
        <v>26</v>
      </c>
      <c r="Q143">
        <v>2.5</v>
      </c>
      <c r="R143">
        <f t="shared" si="8"/>
        <v>3</v>
      </c>
      <c r="S143">
        <f t="shared" si="9"/>
        <v>2</v>
      </c>
      <c r="T143">
        <f t="shared" si="10"/>
        <v>0</v>
      </c>
      <c r="U143" s="2" t="str">
        <f t="shared" si="11"/>
        <v>2</v>
      </c>
    </row>
    <row r="144" spans="1:21" x14ac:dyDescent="0.25">
      <c r="A144">
        <v>2245</v>
      </c>
      <c r="B144" t="s">
        <v>17</v>
      </c>
      <c r="C144">
        <v>0.35499999999999998</v>
      </c>
      <c r="D144">
        <v>0.28000000000000003</v>
      </c>
      <c r="E144">
        <v>0.1</v>
      </c>
      <c r="F144">
        <v>0.22750000000000001</v>
      </c>
      <c r="G144">
        <v>9.35E-2</v>
      </c>
      <c r="H144">
        <v>4.5499999999999999E-2</v>
      </c>
      <c r="I144">
        <v>8.5000000000000006E-2</v>
      </c>
      <c r="J144">
        <v>11</v>
      </c>
      <c r="K144">
        <v>13</v>
      </c>
      <c r="L144" t="s">
        <v>27</v>
      </c>
      <c r="M144" t="s">
        <v>28</v>
      </c>
      <c r="N144" t="s">
        <v>29</v>
      </c>
      <c r="O144">
        <v>3</v>
      </c>
      <c r="P144" t="s">
        <v>39</v>
      </c>
      <c r="Q144">
        <v>3.6</v>
      </c>
      <c r="R144">
        <f t="shared" si="8"/>
        <v>3</v>
      </c>
      <c r="S144">
        <f t="shared" si="9"/>
        <v>2</v>
      </c>
      <c r="T144">
        <f t="shared" si="10"/>
        <v>0</v>
      </c>
      <c r="U144" s="2" t="str">
        <f t="shared" si="11"/>
        <v>2</v>
      </c>
    </row>
    <row r="145" spans="1:21" x14ac:dyDescent="0.25">
      <c r="A145">
        <v>2332</v>
      </c>
      <c r="B145" t="s">
        <v>31</v>
      </c>
      <c r="C145">
        <v>0.59</v>
      </c>
      <c r="D145">
        <v>0.46</v>
      </c>
      <c r="E145">
        <v>0.155</v>
      </c>
      <c r="F145">
        <v>0.90600000000000003</v>
      </c>
      <c r="G145">
        <v>0.32700000000000001</v>
      </c>
      <c r="H145">
        <v>0.14849999999999999</v>
      </c>
      <c r="I145">
        <v>0.33500000000000002</v>
      </c>
      <c r="J145">
        <v>15</v>
      </c>
      <c r="K145">
        <v>10</v>
      </c>
      <c r="L145" t="s">
        <v>23</v>
      </c>
      <c r="M145" t="s">
        <v>24</v>
      </c>
      <c r="N145" t="s">
        <v>25</v>
      </c>
      <c r="O145">
        <v>2</v>
      </c>
      <c r="P145" t="s">
        <v>70</v>
      </c>
      <c r="Q145">
        <v>18</v>
      </c>
      <c r="R145">
        <f t="shared" si="8"/>
        <v>3</v>
      </c>
      <c r="S145">
        <f t="shared" si="9"/>
        <v>2</v>
      </c>
      <c r="T145">
        <f t="shared" si="10"/>
        <v>0</v>
      </c>
      <c r="U145" s="2" t="str">
        <f t="shared" si="11"/>
        <v>2</v>
      </c>
    </row>
    <row r="146" spans="1:21" x14ac:dyDescent="0.25">
      <c r="A146">
        <v>2948</v>
      </c>
      <c r="B146" t="s">
        <v>31</v>
      </c>
      <c r="C146">
        <v>0.63500000000000001</v>
      </c>
      <c r="D146">
        <v>0.48499999999999999</v>
      </c>
      <c r="E146">
        <v>0.18</v>
      </c>
      <c r="F146">
        <v>1.1795</v>
      </c>
      <c r="G146">
        <v>0.47849999999999998</v>
      </c>
      <c r="H146">
        <v>0.27750000000000002</v>
      </c>
      <c r="I146">
        <v>0.35499999999999998</v>
      </c>
      <c r="J146">
        <v>10</v>
      </c>
      <c r="K146">
        <v>4</v>
      </c>
      <c r="L146" t="s">
        <v>18</v>
      </c>
      <c r="M146" t="s">
        <v>19</v>
      </c>
      <c r="N146" t="s">
        <v>20</v>
      </c>
      <c r="O146">
        <v>7</v>
      </c>
      <c r="P146" t="s">
        <v>26</v>
      </c>
      <c r="Q146">
        <v>2.5</v>
      </c>
      <c r="R146">
        <f t="shared" si="8"/>
        <v>3</v>
      </c>
      <c r="S146">
        <f t="shared" si="9"/>
        <v>3</v>
      </c>
      <c r="T146">
        <f t="shared" si="10"/>
        <v>3</v>
      </c>
      <c r="U146" s="2" t="str">
        <f t="shared" si="11"/>
        <v>3</v>
      </c>
    </row>
    <row r="147" spans="1:21" x14ac:dyDescent="0.25">
      <c r="A147">
        <v>3014</v>
      </c>
      <c r="B147" t="s">
        <v>17</v>
      </c>
      <c r="C147">
        <v>0.39</v>
      </c>
      <c r="D147">
        <v>0.28000000000000003</v>
      </c>
      <c r="E147">
        <v>0.09</v>
      </c>
      <c r="F147">
        <v>0.215</v>
      </c>
      <c r="G147">
        <v>8.4500000000000006E-2</v>
      </c>
      <c r="H147">
        <v>3.4000000000000002E-2</v>
      </c>
      <c r="I147">
        <v>7.9000000000000001E-2</v>
      </c>
      <c r="J147">
        <v>8</v>
      </c>
      <c r="K147">
        <v>14</v>
      </c>
      <c r="L147" t="s">
        <v>60</v>
      </c>
      <c r="M147" t="s">
        <v>61</v>
      </c>
      <c r="N147" t="s">
        <v>62</v>
      </c>
      <c r="O147">
        <v>10</v>
      </c>
      <c r="P147" t="s">
        <v>35</v>
      </c>
      <c r="Q147">
        <v>24.1</v>
      </c>
      <c r="R147">
        <f t="shared" si="8"/>
        <v>3</v>
      </c>
      <c r="S147">
        <f t="shared" si="9"/>
        <v>2</v>
      </c>
      <c r="T147">
        <f t="shared" si="10"/>
        <v>0</v>
      </c>
      <c r="U147" s="2" t="str">
        <f t="shared" si="11"/>
        <v>2</v>
      </c>
    </row>
    <row r="148" spans="1:21" x14ac:dyDescent="0.25">
      <c r="A148">
        <v>1495</v>
      </c>
      <c r="B148" t="s">
        <v>31</v>
      </c>
      <c r="C148">
        <v>0.62</v>
      </c>
      <c r="D148">
        <v>0.48499999999999999</v>
      </c>
      <c r="E148">
        <v>0.155</v>
      </c>
      <c r="F148">
        <v>1.0489999999999999</v>
      </c>
      <c r="G148">
        <v>0.46200000000000002</v>
      </c>
      <c r="H148">
        <v>0.23100000000000001</v>
      </c>
      <c r="I148">
        <v>0.25</v>
      </c>
      <c r="J148">
        <v>10</v>
      </c>
      <c r="K148">
        <v>2</v>
      </c>
      <c r="L148" t="s">
        <v>52</v>
      </c>
      <c r="M148" t="s">
        <v>53</v>
      </c>
      <c r="N148" t="s">
        <v>54</v>
      </c>
      <c r="O148">
        <v>5</v>
      </c>
      <c r="P148" t="s">
        <v>34</v>
      </c>
      <c r="Q148">
        <v>12.8</v>
      </c>
      <c r="R148">
        <f t="shared" si="8"/>
        <v>3</v>
      </c>
      <c r="S148">
        <f t="shared" si="9"/>
        <v>3</v>
      </c>
      <c r="T148">
        <f t="shared" si="10"/>
        <v>3</v>
      </c>
      <c r="U148" s="2" t="str">
        <f t="shared" si="11"/>
        <v>3</v>
      </c>
    </row>
    <row r="149" spans="1:21" x14ac:dyDescent="0.25">
      <c r="A149">
        <v>3235</v>
      </c>
      <c r="B149" t="s">
        <v>22</v>
      </c>
      <c r="C149">
        <v>0.59</v>
      </c>
      <c r="D149">
        <v>0.48499999999999999</v>
      </c>
      <c r="E149">
        <v>0.20499999999999999</v>
      </c>
      <c r="F149">
        <v>1.2315</v>
      </c>
      <c r="G149">
        <v>0.45250000000000001</v>
      </c>
      <c r="H149">
        <v>0.23799999999999999</v>
      </c>
      <c r="I149">
        <v>0.42</v>
      </c>
      <c r="J149">
        <v>13</v>
      </c>
      <c r="K149">
        <v>4</v>
      </c>
      <c r="L149" t="s">
        <v>18</v>
      </c>
      <c r="M149" t="s">
        <v>19</v>
      </c>
      <c r="N149" t="s">
        <v>20</v>
      </c>
      <c r="O149">
        <v>3</v>
      </c>
      <c r="P149" t="s">
        <v>39</v>
      </c>
      <c r="Q149">
        <v>3.6</v>
      </c>
      <c r="R149">
        <f t="shared" si="8"/>
        <v>3</v>
      </c>
      <c r="S149">
        <f t="shared" si="9"/>
        <v>2</v>
      </c>
      <c r="T149">
        <f t="shared" si="10"/>
        <v>0</v>
      </c>
      <c r="U149" s="2" t="str">
        <f t="shared" si="11"/>
        <v>2</v>
      </c>
    </row>
    <row r="150" spans="1:21" x14ac:dyDescent="0.25">
      <c r="A150">
        <v>3923</v>
      </c>
      <c r="B150" t="s">
        <v>17</v>
      </c>
      <c r="C150">
        <v>0.52500000000000002</v>
      </c>
      <c r="D150">
        <v>0.4</v>
      </c>
      <c r="E150">
        <v>0.14000000000000001</v>
      </c>
      <c r="F150">
        <v>0.69550000000000001</v>
      </c>
      <c r="G150">
        <v>0.24049999999999999</v>
      </c>
      <c r="H150">
        <v>0.16</v>
      </c>
      <c r="I150">
        <v>0.253</v>
      </c>
      <c r="J150">
        <v>10</v>
      </c>
      <c r="K150">
        <v>15</v>
      </c>
      <c r="L150" t="s">
        <v>32</v>
      </c>
      <c r="M150" t="s">
        <v>33</v>
      </c>
      <c r="N150" t="s">
        <v>29</v>
      </c>
      <c r="O150">
        <v>3</v>
      </c>
      <c r="P150" t="s">
        <v>39</v>
      </c>
      <c r="Q150">
        <v>3.6</v>
      </c>
      <c r="R150">
        <f t="shared" si="8"/>
        <v>3</v>
      </c>
      <c r="S150">
        <f t="shared" si="9"/>
        <v>2</v>
      </c>
      <c r="T150">
        <f t="shared" si="10"/>
        <v>0</v>
      </c>
      <c r="U150" s="2" t="str">
        <f t="shared" si="11"/>
        <v>2</v>
      </c>
    </row>
    <row r="151" spans="1:21" x14ac:dyDescent="0.25">
      <c r="A151">
        <v>3282</v>
      </c>
      <c r="B151" t="s">
        <v>31</v>
      </c>
      <c r="C151">
        <v>0.55000000000000004</v>
      </c>
      <c r="D151">
        <v>0.45</v>
      </c>
      <c r="E151">
        <v>0.17</v>
      </c>
      <c r="F151">
        <v>0.81</v>
      </c>
      <c r="G151">
        <v>0.317</v>
      </c>
      <c r="H151">
        <v>0.157</v>
      </c>
      <c r="I151">
        <v>0.22</v>
      </c>
      <c r="J151">
        <v>11</v>
      </c>
      <c r="K151">
        <v>5</v>
      </c>
      <c r="L151" t="s">
        <v>49</v>
      </c>
      <c r="M151" t="s">
        <v>50</v>
      </c>
      <c r="N151" t="s">
        <v>51</v>
      </c>
      <c r="O151">
        <v>6</v>
      </c>
      <c r="P151" t="s">
        <v>36</v>
      </c>
      <c r="Q151">
        <v>14.1</v>
      </c>
      <c r="R151">
        <f t="shared" si="8"/>
        <v>3</v>
      </c>
      <c r="S151">
        <f t="shared" si="9"/>
        <v>2</v>
      </c>
      <c r="T151">
        <f t="shared" si="10"/>
        <v>0</v>
      </c>
      <c r="U151" s="2" t="str">
        <f t="shared" si="11"/>
        <v>2</v>
      </c>
    </row>
    <row r="152" spans="1:21" x14ac:dyDescent="0.25">
      <c r="A152">
        <v>649</v>
      </c>
      <c r="B152" t="s">
        <v>17</v>
      </c>
      <c r="C152">
        <v>0.46</v>
      </c>
      <c r="D152">
        <v>0.35</v>
      </c>
      <c r="E152">
        <v>0.12</v>
      </c>
      <c r="F152">
        <v>0.48849999999999999</v>
      </c>
      <c r="G152">
        <v>0.193</v>
      </c>
      <c r="H152">
        <v>0.105</v>
      </c>
      <c r="I152">
        <v>0.155</v>
      </c>
      <c r="J152">
        <v>11</v>
      </c>
      <c r="K152">
        <v>4</v>
      </c>
      <c r="L152" t="s">
        <v>18</v>
      </c>
      <c r="M152" t="s">
        <v>19</v>
      </c>
      <c r="N152" t="s">
        <v>20</v>
      </c>
      <c r="O152">
        <v>3</v>
      </c>
      <c r="P152" t="s">
        <v>39</v>
      </c>
      <c r="Q152">
        <v>3.6</v>
      </c>
      <c r="R152">
        <f t="shared" si="8"/>
        <v>3</v>
      </c>
      <c r="S152">
        <f t="shared" si="9"/>
        <v>2</v>
      </c>
      <c r="T152">
        <f t="shared" si="10"/>
        <v>0</v>
      </c>
      <c r="U152" s="2" t="str">
        <f t="shared" si="11"/>
        <v>2</v>
      </c>
    </row>
    <row r="153" spans="1:21" x14ac:dyDescent="0.25">
      <c r="A153">
        <v>1086</v>
      </c>
      <c r="B153" t="s">
        <v>17</v>
      </c>
      <c r="C153">
        <v>0.44500000000000001</v>
      </c>
      <c r="D153">
        <v>0.34</v>
      </c>
      <c r="E153">
        <v>0.14499999999999999</v>
      </c>
      <c r="F153">
        <v>0.434</v>
      </c>
      <c r="G153">
        <v>0.19450000000000001</v>
      </c>
      <c r="H153">
        <v>9.0499999999999997E-2</v>
      </c>
      <c r="I153">
        <v>0.13</v>
      </c>
      <c r="J153">
        <v>7</v>
      </c>
      <c r="K153">
        <v>8</v>
      </c>
      <c r="L153" t="s">
        <v>55</v>
      </c>
      <c r="M153" t="s">
        <v>56</v>
      </c>
      <c r="N153" t="s">
        <v>57</v>
      </c>
      <c r="O153">
        <v>4</v>
      </c>
      <c r="P153" t="s">
        <v>59</v>
      </c>
      <c r="Q153">
        <v>6.1</v>
      </c>
      <c r="R153">
        <f t="shared" si="8"/>
        <v>3</v>
      </c>
      <c r="S153">
        <f t="shared" si="9"/>
        <v>2</v>
      </c>
      <c r="T153">
        <f t="shared" si="10"/>
        <v>0</v>
      </c>
      <c r="U153" s="2" t="str">
        <f t="shared" si="11"/>
        <v>2</v>
      </c>
    </row>
    <row r="154" spans="1:21" x14ac:dyDescent="0.25">
      <c r="A154">
        <v>1059</v>
      </c>
      <c r="B154" t="s">
        <v>17</v>
      </c>
      <c r="C154">
        <v>0.245</v>
      </c>
      <c r="D154">
        <v>0.18</v>
      </c>
      <c r="E154">
        <v>6.5000000000000002E-2</v>
      </c>
      <c r="F154">
        <v>7.0999999999999994E-2</v>
      </c>
      <c r="G154">
        <v>0.03</v>
      </c>
      <c r="H154">
        <v>1.2999999999999999E-2</v>
      </c>
      <c r="I154">
        <v>2.1499999999999998E-2</v>
      </c>
      <c r="J154">
        <v>4</v>
      </c>
      <c r="K154">
        <v>2</v>
      </c>
      <c r="L154" t="s">
        <v>52</v>
      </c>
      <c r="M154" t="s">
        <v>53</v>
      </c>
      <c r="N154" t="s">
        <v>54</v>
      </c>
      <c r="O154">
        <v>3</v>
      </c>
      <c r="P154" t="s">
        <v>39</v>
      </c>
      <c r="Q154">
        <v>3.6</v>
      </c>
      <c r="R154">
        <f t="shared" si="8"/>
        <v>3</v>
      </c>
      <c r="S154">
        <f t="shared" si="9"/>
        <v>2</v>
      </c>
      <c r="T154">
        <f t="shared" si="10"/>
        <v>0</v>
      </c>
      <c r="U154" s="2" t="str">
        <f t="shared" si="11"/>
        <v>2</v>
      </c>
    </row>
    <row r="155" spans="1:21" x14ac:dyDescent="0.25">
      <c r="A155">
        <v>127</v>
      </c>
      <c r="B155" t="s">
        <v>17</v>
      </c>
      <c r="C155">
        <v>0.375</v>
      </c>
      <c r="D155">
        <v>0.27500000000000002</v>
      </c>
      <c r="E155">
        <v>0.09</v>
      </c>
      <c r="F155">
        <v>0.23799999999999999</v>
      </c>
      <c r="G155">
        <v>0.1075</v>
      </c>
      <c r="H155">
        <v>5.45E-2</v>
      </c>
      <c r="I155">
        <v>7.0000000000000007E-2</v>
      </c>
      <c r="J155">
        <v>6</v>
      </c>
      <c r="K155">
        <v>11</v>
      </c>
      <c r="L155" t="s">
        <v>37</v>
      </c>
      <c r="M155" t="s">
        <v>38</v>
      </c>
      <c r="N155" t="s">
        <v>29</v>
      </c>
      <c r="O155">
        <v>9</v>
      </c>
      <c r="P155" t="s">
        <v>58</v>
      </c>
      <c r="Q155">
        <v>1.9</v>
      </c>
      <c r="R155">
        <f t="shared" si="8"/>
        <v>3</v>
      </c>
      <c r="S155">
        <f t="shared" si="9"/>
        <v>2</v>
      </c>
      <c r="T155">
        <f t="shared" si="10"/>
        <v>0</v>
      </c>
      <c r="U155" s="2" t="str">
        <f t="shared" si="11"/>
        <v>2</v>
      </c>
    </row>
    <row r="156" spans="1:21" x14ac:dyDescent="0.25">
      <c r="A156">
        <v>3376</v>
      </c>
      <c r="B156" t="s">
        <v>22</v>
      </c>
      <c r="C156">
        <v>0.46</v>
      </c>
      <c r="D156">
        <v>0.33</v>
      </c>
      <c r="E156">
        <v>0.15</v>
      </c>
      <c r="F156">
        <v>0.53249999999999997</v>
      </c>
      <c r="G156">
        <v>0.20849999999999999</v>
      </c>
      <c r="H156">
        <v>0.18049999999999999</v>
      </c>
      <c r="I156">
        <v>0.125</v>
      </c>
      <c r="J156">
        <v>10</v>
      </c>
      <c r="K156">
        <v>15</v>
      </c>
      <c r="L156" t="s">
        <v>32</v>
      </c>
      <c r="M156" t="s">
        <v>33</v>
      </c>
      <c r="N156" t="s">
        <v>29</v>
      </c>
      <c r="O156">
        <v>4</v>
      </c>
      <c r="P156" t="s">
        <v>59</v>
      </c>
      <c r="Q156">
        <v>6.1</v>
      </c>
      <c r="R156">
        <f t="shared" si="8"/>
        <v>3</v>
      </c>
      <c r="S156">
        <f t="shared" si="9"/>
        <v>2</v>
      </c>
      <c r="T156">
        <f t="shared" si="10"/>
        <v>0</v>
      </c>
      <c r="U156" s="2" t="str">
        <f t="shared" si="11"/>
        <v>2</v>
      </c>
    </row>
    <row r="157" spans="1:21" x14ac:dyDescent="0.25">
      <c r="A157">
        <v>1966</v>
      </c>
      <c r="B157" t="s">
        <v>31</v>
      </c>
      <c r="C157">
        <v>0.66</v>
      </c>
      <c r="D157">
        <v>0.51</v>
      </c>
      <c r="E157">
        <v>0.17499999999999999</v>
      </c>
      <c r="F157">
        <v>1.218</v>
      </c>
      <c r="G157">
        <v>0.50549999999999995</v>
      </c>
      <c r="H157">
        <v>0.30299999999999999</v>
      </c>
      <c r="I157">
        <v>0.37</v>
      </c>
      <c r="J157">
        <v>11</v>
      </c>
      <c r="K157">
        <v>5</v>
      </c>
      <c r="L157" t="s">
        <v>49</v>
      </c>
      <c r="M157" t="s">
        <v>50</v>
      </c>
      <c r="N157" t="s">
        <v>51</v>
      </c>
      <c r="O157">
        <v>6</v>
      </c>
      <c r="P157" t="s">
        <v>36</v>
      </c>
      <c r="Q157">
        <v>14.1</v>
      </c>
      <c r="R157">
        <f t="shared" si="8"/>
        <v>3</v>
      </c>
      <c r="S157">
        <f t="shared" si="9"/>
        <v>3</v>
      </c>
      <c r="T157">
        <f t="shared" si="10"/>
        <v>3</v>
      </c>
      <c r="U157" s="2" t="str">
        <f t="shared" si="11"/>
        <v>3</v>
      </c>
    </row>
    <row r="158" spans="1:21" x14ac:dyDescent="0.25">
      <c r="A158">
        <v>2402</v>
      </c>
      <c r="B158" t="s">
        <v>22</v>
      </c>
      <c r="C158">
        <v>0.58499999999999996</v>
      </c>
      <c r="D158">
        <v>0.41499999999999998</v>
      </c>
      <c r="E158">
        <v>0.155</v>
      </c>
      <c r="F158">
        <v>0.69850000000000001</v>
      </c>
      <c r="G158">
        <v>0.3</v>
      </c>
      <c r="H158">
        <v>0.14599999999999999</v>
      </c>
      <c r="I158">
        <v>0.19500000000000001</v>
      </c>
      <c r="J158">
        <v>12</v>
      </c>
      <c r="K158">
        <v>4</v>
      </c>
      <c r="L158" t="s">
        <v>18</v>
      </c>
      <c r="M158" t="s">
        <v>19</v>
      </c>
      <c r="N158" t="s">
        <v>20</v>
      </c>
      <c r="O158">
        <v>4</v>
      </c>
      <c r="P158" t="s">
        <v>59</v>
      </c>
      <c r="Q158">
        <v>6.1</v>
      </c>
      <c r="R158">
        <f t="shared" si="8"/>
        <v>3</v>
      </c>
      <c r="S158">
        <f t="shared" si="9"/>
        <v>2</v>
      </c>
      <c r="T158">
        <f t="shared" si="10"/>
        <v>0</v>
      </c>
      <c r="U158" s="2" t="str">
        <f t="shared" si="11"/>
        <v>2</v>
      </c>
    </row>
    <row r="159" spans="1:21" x14ac:dyDescent="0.25">
      <c r="A159">
        <v>2690</v>
      </c>
      <c r="B159" t="s">
        <v>31</v>
      </c>
      <c r="C159">
        <v>0.64500000000000002</v>
      </c>
      <c r="D159">
        <v>0.51500000000000001</v>
      </c>
      <c r="E159">
        <v>0.16</v>
      </c>
      <c r="F159">
        <v>1.1845000000000001</v>
      </c>
      <c r="G159">
        <v>0.50600000000000001</v>
      </c>
      <c r="H159">
        <v>0.311</v>
      </c>
      <c r="I159">
        <v>0.33500000000000002</v>
      </c>
      <c r="J159">
        <v>9</v>
      </c>
      <c r="K159">
        <v>2</v>
      </c>
      <c r="L159" t="s">
        <v>52</v>
      </c>
      <c r="M159" t="s">
        <v>53</v>
      </c>
      <c r="N159" t="s">
        <v>54</v>
      </c>
      <c r="O159">
        <v>3</v>
      </c>
      <c r="P159" t="s">
        <v>39</v>
      </c>
      <c r="Q159">
        <v>3.6</v>
      </c>
      <c r="R159">
        <f t="shared" si="8"/>
        <v>3</v>
      </c>
      <c r="S159">
        <f t="shared" si="9"/>
        <v>3</v>
      </c>
      <c r="T159">
        <f t="shared" si="10"/>
        <v>3</v>
      </c>
      <c r="U159" s="2" t="str">
        <f t="shared" si="11"/>
        <v>3</v>
      </c>
    </row>
    <row r="160" spans="1:21" x14ac:dyDescent="0.25">
      <c r="A160">
        <v>1431</v>
      </c>
      <c r="B160" t="s">
        <v>17</v>
      </c>
      <c r="C160">
        <v>0.23</v>
      </c>
      <c r="D160">
        <v>0.16500000000000001</v>
      </c>
      <c r="E160">
        <v>0.06</v>
      </c>
      <c r="F160">
        <v>5.1499999999999997E-2</v>
      </c>
      <c r="G160">
        <v>1.9E-2</v>
      </c>
      <c r="H160">
        <v>1.4500000000000001E-2</v>
      </c>
      <c r="I160">
        <v>3.5999999999999997E-2</v>
      </c>
      <c r="J160">
        <v>4</v>
      </c>
      <c r="K160">
        <v>7</v>
      </c>
      <c r="L160" t="s">
        <v>43</v>
      </c>
      <c r="M160" t="s">
        <v>44</v>
      </c>
      <c r="N160" t="s">
        <v>45</v>
      </c>
      <c r="O160">
        <v>9</v>
      </c>
      <c r="P160" t="s">
        <v>58</v>
      </c>
      <c r="Q160">
        <v>1.9</v>
      </c>
      <c r="R160">
        <f t="shared" si="8"/>
        <v>3</v>
      </c>
      <c r="S160">
        <f t="shared" si="9"/>
        <v>2</v>
      </c>
      <c r="T160">
        <f t="shared" si="10"/>
        <v>0</v>
      </c>
      <c r="U160" s="2" t="str">
        <f t="shared" si="11"/>
        <v>2</v>
      </c>
    </row>
    <row r="161" spans="1:21" x14ac:dyDescent="0.25">
      <c r="A161">
        <v>3457</v>
      </c>
      <c r="B161" t="s">
        <v>22</v>
      </c>
      <c r="C161">
        <v>0.61</v>
      </c>
      <c r="D161">
        <v>0.48</v>
      </c>
      <c r="E161">
        <v>0.16</v>
      </c>
      <c r="F161">
        <v>1.234</v>
      </c>
      <c r="G161">
        <v>0.59799999999999998</v>
      </c>
      <c r="H161">
        <v>0.23799999999999999</v>
      </c>
      <c r="I161">
        <v>0.315</v>
      </c>
      <c r="J161">
        <v>12</v>
      </c>
      <c r="K161">
        <v>5</v>
      </c>
      <c r="L161" t="s">
        <v>49</v>
      </c>
      <c r="M161" t="s">
        <v>50</v>
      </c>
      <c r="N161" t="s">
        <v>51</v>
      </c>
      <c r="O161">
        <v>3</v>
      </c>
      <c r="P161" t="s">
        <v>39</v>
      </c>
      <c r="Q161">
        <v>3.6</v>
      </c>
      <c r="R161">
        <f t="shared" si="8"/>
        <v>3</v>
      </c>
      <c r="S161">
        <f t="shared" si="9"/>
        <v>2</v>
      </c>
      <c r="T161">
        <f t="shared" si="10"/>
        <v>0</v>
      </c>
      <c r="U161" s="2" t="str">
        <f t="shared" si="11"/>
        <v>2</v>
      </c>
    </row>
    <row r="162" spans="1:21" x14ac:dyDescent="0.25">
      <c r="A162">
        <v>2313</v>
      </c>
      <c r="B162" t="s">
        <v>17</v>
      </c>
      <c r="C162">
        <v>0.315</v>
      </c>
      <c r="D162">
        <v>0.24</v>
      </c>
      <c r="E162">
        <v>7.0000000000000007E-2</v>
      </c>
      <c r="F162">
        <v>0.13700000000000001</v>
      </c>
      <c r="G162">
        <v>5.45E-2</v>
      </c>
      <c r="H162">
        <v>3.15E-2</v>
      </c>
      <c r="I162">
        <v>0.04</v>
      </c>
      <c r="J162">
        <v>8</v>
      </c>
      <c r="K162">
        <v>5</v>
      </c>
      <c r="L162" t="s">
        <v>49</v>
      </c>
      <c r="M162" t="s">
        <v>50</v>
      </c>
      <c r="N162" t="s">
        <v>51</v>
      </c>
      <c r="O162">
        <v>7</v>
      </c>
      <c r="P162" t="s">
        <v>26</v>
      </c>
      <c r="Q162">
        <v>2.5</v>
      </c>
      <c r="R162">
        <f t="shared" si="8"/>
        <v>3</v>
      </c>
      <c r="S162">
        <f t="shared" si="9"/>
        <v>2</v>
      </c>
      <c r="T162">
        <f t="shared" si="10"/>
        <v>0</v>
      </c>
      <c r="U162" s="2" t="str">
        <f t="shared" si="11"/>
        <v>2</v>
      </c>
    </row>
    <row r="163" spans="1:21" x14ac:dyDescent="0.25">
      <c r="A163">
        <v>1850</v>
      </c>
      <c r="B163" t="s">
        <v>17</v>
      </c>
      <c r="C163">
        <v>0.48499999999999999</v>
      </c>
      <c r="D163">
        <v>0.38500000000000001</v>
      </c>
      <c r="E163">
        <v>0.13</v>
      </c>
      <c r="F163">
        <v>0.56799999999999995</v>
      </c>
      <c r="G163">
        <v>0.2505</v>
      </c>
      <c r="H163">
        <v>0.17799999999999999</v>
      </c>
      <c r="I163">
        <v>0.154</v>
      </c>
      <c r="J163">
        <v>7</v>
      </c>
      <c r="K163">
        <v>12</v>
      </c>
      <c r="L163" t="s">
        <v>63</v>
      </c>
      <c r="M163" t="s">
        <v>64</v>
      </c>
      <c r="N163" t="s">
        <v>29</v>
      </c>
      <c r="O163">
        <v>4</v>
      </c>
      <c r="P163" t="s">
        <v>59</v>
      </c>
      <c r="Q163">
        <v>6.1</v>
      </c>
      <c r="R163">
        <f t="shared" si="8"/>
        <v>3</v>
      </c>
      <c r="S163">
        <f t="shared" si="9"/>
        <v>2</v>
      </c>
      <c r="T163">
        <f t="shared" si="10"/>
        <v>0</v>
      </c>
      <c r="U163" s="2" t="str">
        <f t="shared" si="11"/>
        <v>2</v>
      </c>
    </row>
    <row r="164" spans="1:21" x14ac:dyDescent="0.25">
      <c r="A164">
        <v>2188</v>
      </c>
      <c r="B164" t="s">
        <v>31</v>
      </c>
      <c r="C164">
        <v>0.495</v>
      </c>
      <c r="D164">
        <v>0.38500000000000001</v>
      </c>
      <c r="E164">
        <v>0.13500000000000001</v>
      </c>
      <c r="F164">
        <v>0.63349999999999995</v>
      </c>
      <c r="G164">
        <v>0.2</v>
      </c>
      <c r="H164">
        <v>0.1225</v>
      </c>
      <c r="I164">
        <v>0.26</v>
      </c>
      <c r="J164">
        <v>14</v>
      </c>
      <c r="K164">
        <v>11</v>
      </c>
      <c r="L164" t="s">
        <v>37</v>
      </c>
      <c r="M164" t="s">
        <v>38</v>
      </c>
      <c r="N164" t="s">
        <v>29</v>
      </c>
      <c r="O164">
        <v>8</v>
      </c>
      <c r="P164" t="s">
        <v>30</v>
      </c>
      <c r="Q164">
        <v>12.3</v>
      </c>
      <c r="R164">
        <f t="shared" si="8"/>
        <v>3</v>
      </c>
      <c r="S164">
        <f t="shared" si="9"/>
        <v>2</v>
      </c>
      <c r="T164">
        <f t="shared" si="10"/>
        <v>0</v>
      </c>
      <c r="U164" s="2" t="str">
        <f t="shared" si="11"/>
        <v>2</v>
      </c>
    </row>
    <row r="165" spans="1:21" x14ac:dyDescent="0.25">
      <c r="A165">
        <v>2882</v>
      </c>
      <c r="B165" t="s">
        <v>17</v>
      </c>
      <c r="C165">
        <v>0.495</v>
      </c>
      <c r="D165">
        <v>0.375</v>
      </c>
      <c r="E165">
        <v>0.12</v>
      </c>
      <c r="F165">
        <v>0.61399999999999999</v>
      </c>
      <c r="G165">
        <v>0.28549999999999998</v>
      </c>
      <c r="H165">
        <v>0.13650000000000001</v>
      </c>
      <c r="I165">
        <v>0.161</v>
      </c>
      <c r="J165">
        <v>8</v>
      </c>
      <c r="K165">
        <v>7</v>
      </c>
      <c r="L165" t="s">
        <v>43</v>
      </c>
      <c r="M165" t="s">
        <v>44</v>
      </c>
      <c r="N165" t="s">
        <v>45</v>
      </c>
      <c r="O165">
        <v>6</v>
      </c>
      <c r="P165" t="s">
        <v>36</v>
      </c>
      <c r="Q165">
        <v>14.1</v>
      </c>
      <c r="R165">
        <f t="shared" si="8"/>
        <v>3</v>
      </c>
      <c r="S165">
        <f t="shared" si="9"/>
        <v>2</v>
      </c>
      <c r="T165">
        <f t="shared" si="10"/>
        <v>0</v>
      </c>
      <c r="U165" s="2" t="str">
        <f t="shared" si="11"/>
        <v>2</v>
      </c>
    </row>
    <row r="166" spans="1:21" x14ac:dyDescent="0.25">
      <c r="A166">
        <v>260</v>
      </c>
      <c r="B166" t="s">
        <v>22</v>
      </c>
      <c r="C166">
        <v>0.59</v>
      </c>
      <c r="D166">
        <v>0.47499999999999998</v>
      </c>
      <c r="E166">
        <v>0.16</v>
      </c>
      <c r="F166">
        <v>1.1014999999999999</v>
      </c>
      <c r="G166">
        <v>0.47749999999999998</v>
      </c>
      <c r="H166">
        <v>0.2555</v>
      </c>
      <c r="I166">
        <v>0.29499999999999998</v>
      </c>
      <c r="J166">
        <v>13</v>
      </c>
      <c r="K166">
        <v>8</v>
      </c>
      <c r="L166" t="s">
        <v>55</v>
      </c>
      <c r="M166" t="s">
        <v>56</v>
      </c>
      <c r="N166" t="s">
        <v>57</v>
      </c>
      <c r="O166">
        <v>8</v>
      </c>
      <c r="P166" t="s">
        <v>30</v>
      </c>
      <c r="Q166">
        <v>12.3</v>
      </c>
      <c r="R166">
        <f t="shared" si="8"/>
        <v>3</v>
      </c>
      <c r="S166">
        <f t="shared" si="9"/>
        <v>2</v>
      </c>
      <c r="T166">
        <f t="shared" si="10"/>
        <v>0</v>
      </c>
      <c r="U166" s="2" t="str">
        <f t="shared" si="11"/>
        <v>2</v>
      </c>
    </row>
    <row r="167" spans="1:21" x14ac:dyDescent="0.25">
      <c r="A167">
        <v>1009</v>
      </c>
      <c r="B167" t="s">
        <v>31</v>
      </c>
      <c r="C167">
        <v>0.61</v>
      </c>
      <c r="D167">
        <v>0.47499999999999998</v>
      </c>
      <c r="E167">
        <v>0.155</v>
      </c>
      <c r="F167">
        <v>1.1679999999999999</v>
      </c>
      <c r="G167">
        <v>0.55400000000000005</v>
      </c>
      <c r="H167">
        <v>0.23899999999999999</v>
      </c>
      <c r="I167">
        <v>0.32950000000000002</v>
      </c>
      <c r="J167">
        <v>10</v>
      </c>
      <c r="K167">
        <v>10</v>
      </c>
      <c r="L167" t="s">
        <v>23</v>
      </c>
      <c r="M167" t="s">
        <v>24</v>
      </c>
      <c r="N167" t="s">
        <v>25</v>
      </c>
      <c r="O167">
        <v>3</v>
      </c>
      <c r="P167" t="s">
        <v>39</v>
      </c>
      <c r="Q167">
        <v>3.6</v>
      </c>
      <c r="R167">
        <f t="shared" si="8"/>
        <v>3</v>
      </c>
      <c r="S167">
        <f t="shared" si="9"/>
        <v>3</v>
      </c>
      <c r="T167">
        <f t="shared" si="10"/>
        <v>3</v>
      </c>
      <c r="U167" s="2" t="str">
        <f t="shared" si="11"/>
        <v>3</v>
      </c>
    </row>
    <row r="168" spans="1:21" x14ac:dyDescent="0.25">
      <c r="A168">
        <v>4093</v>
      </c>
      <c r="B168" t="s">
        <v>22</v>
      </c>
      <c r="C168">
        <v>0.625</v>
      </c>
      <c r="D168">
        <v>0.49</v>
      </c>
      <c r="E168">
        <v>0.19</v>
      </c>
      <c r="F168">
        <v>1.7015</v>
      </c>
      <c r="G168">
        <v>0.74650000000000005</v>
      </c>
      <c r="H168">
        <v>0.41049999999999998</v>
      </c>
      <c r="I168">
        <v>0.38550000000000001</v>
      </c>
      <c r="J168">
        <v>11</v>
      </c>
      <c r="K168">
        <v>15</v>
      </c>
      <c r="L168" t="s">
        <v>32</v>
      </c>
      <c r="M168" t="s">
        <v>33</v>
      </c>
      <c r="N168" t="s">
        <v>29</v>
      </c>
      <c r="O168">
        <v>2</v>
      </c>
      <c r="P168" t="s">
        <v>70</v>
      </c>
      <c r="Q168">
        <v>18</v>
      </c>
      <c r="R168">
        <f t="shared" si="8"/>
        <v>3</v>
      </c>
      <c r="S168">
        <f t="shared" si="9"/>
        <v>2</v>
      </c>
      <c r="T168">
        <f t="shared" si="10"/>
        <v>0</v>
      </c>
      <c r="U168" s="2" t="str">
        <f t="shared" si="11"/>
        <v>2</v>
      </c>
    </row>
    <row r="169" spans="1:21" x14ac:dyDescent="0.25">
      <c r="A169">
        <v>3389</v>
      </c>
      <c r="B169" t="s">
        <v>31</v>
      </c>
      <c r="C169">
        <v>0.74</v>
      </c>
      <c r="D169">
        <v>0.53500000000000003</v>
      </c>
      <c r="E169">
        <v>0.185</v>
      </c>
      <c r="F169">
        <v>1.65</v>
      </c>
      <c r="G169">
        <v>0.73399999999999999</v>
      </c>
      <c r="H169">
        <v>0.45050000000000001</v>
      </c>
      <c r="I169">
        <v>0.33500000000000002</v>
      </c>
      <c r="J169">
        <v>13</v>
      </c>
      <c r="K169">
        <v>8</v>
      </c>
      <c r="L169" t="s">
        <v>55</v>
      </c>
      <c r="M169" t="s">
        <v>56</v>
      </c>
      <c r="N169" t="s">
        <v>57</v>
      </c>
      <c r="O169">
        <v>6</v>
      </c>
      <c r="P169" t="s">
        <v>36</v>
      </c>
      <c r="Q169">
        <v>14.1</v>
      </c>
      <c r="R169">
        <f t="shared" si="8"/>
        <v>3</v>
      </c>
      <c r="S169">
        <f t="shared" si="9"/>
        <v>3</v>
      </c>
      <c r="T169">
        <f t="shared" si="10"/>
        <v>3</v>
      </c>
      <c r="U169" s="2" t="str">
        <f t="shared" si="11"/>
        <v>3</v>
      </c>
    </row>
    <row r="170" spans="1:21" x14ac:dyDescent="0.25">
      <c r="A170">
        <v>1525</v>
      </c>
      <c r="B170" t="s">
        <v>22</v>
      </c>
      <c r="C170">
        <v>0.7</v>
      </c>
      <c r="D170">
        <v>0.55000000000000004</v>
      </c>
      <c r="E170">
        <v>0.17</v>
      </c>
      <c r="F170">
        <v>1.6839999999999999</v>
      </c>
      <c r="G170">
        <v>0.75349999999999995</v>
      </c>
      <c r="H170">
        <v>0.32650000000000001</v>
      </c>
      <c r="I170">
        <v>0.32</v>
      </c>
      <c r="J170">
        <v>11</v>
      </c>
      <c r="K170">
        <v>12</v>
      </c>
      <c r="L170" t="s">
        <v>63</v>
      </c>
      <c r="M170" t="s">
        <v>64</v>
      </c>
      <c r="N170" t="s">
        <v>29</v>
      </c>
      <c r="O170">
        <v>5</v>
      </c>
      <c r="P170" t="s">
        <v>34</v>
      </c>
      <c r="Q170">
        <v>12.8</v>
      </c>
      <c r="R170">
        <f t="shared" si="8"/>
        <v>3</v>
      </c>
      <c r="S170">
        <f t="shared" si="9"/>
        <v>2</v>
      </c>
      <c r="T170">
        <f t="shared" si="10"/>
        <v>0</v>
      </c>
      <c r="U170" s="2" t="str">
        <f t="shared" si="11"/>
        <v>2</v>
      </c>
    </row>
    <row r="171" spans="1:21" x14ac:dyDescent="0.25">
      <c r="A171">
        <v>3783</v>
      </c>
      <c r="B171" t="s">
        <v>22</v>
      </c>
      <c r="C171">
        <v>0.62</v>
      </c>
      <c r="D171">
        <v>0.5</v>
      </c>
      <c r="E171">
        <v>0.17499999999999999</v>
      </c>
      <c r="F171">
        <v>1.107</v>
      </c>
      <c r="G171">
        <v>0.48949999999999999</v>
      </c>
      <c r="H171">
        <v>0.24</v>
      </c>
      <c r="I171">
        <v>0.34300000000000003</v>
      </c>
      <c r="J171">
        <v>11</v>
      </c>
      <c r="K171">
        <v>3</v>
      </c>
      <c r="L171" t="s">
        <v>46</v>
      </c>
      <c r="M171" t="s">
        <v>47</v>
      </c>
      <c r="N171" t="s">
        <v>48</v>
      </c>
      <c r="O171">
        <v>2</v>
      </c>
      <c r="P171" t="s">
        <v>70</v>
      </c>
      <c r="Q171">
        <v>18</v>
      </c>
      <c r="R171">
        <f t="shared" si="8"/>
        <v>3</v>
      </c>
      <c r="S171">
        <f t="shared" si="9"/>
        <v>2</v>
      </c>
      <c r="T171">
        <f t="shared" si="10"/>
        <v>0</v>
      </c>
      <c r="U171" s="2" t="str">
        <f t="shared" si="11"/>
        <v>2</v>
      </c>
    </row>
    <row r="172" spans="1:21" x14ac:dyDescent="0.25">
      <c r="A172">
        <v>2022</v>
      </c>
      <c r="B172" t="s">
        <v>31</v>
      </c>
      <c r="C172">
        <v>0.52500000000000002</v>
      </c>
      <c r="D172">
        <v>0.41</v>
      </c>
      <c r="E172">
        <v>0.13</v>
      </c>
      <c r="F172">
        <v>0.6875</v>
      </c>
      <c r="G172">
        <v>0.34350000000000003</v>
      </c>
      <c r="H172">
        <v>0.14949999999999999</v>
      </c>
      <c r="I172">
        <v>0.17649999999999999</v>
      </c>
      <c r="J172">
        <v>9</v>
      </c>
      <c r="K172">
        <v>14</v>
      </c>
      <c r="L172" t="s">
        <v>60</v>
      </c>
      <c r="M172" t="s">
        <v>61</v>
      </c>
      <c r="N172" t="s">
        <v>62</v>
      </c>
      <c r="O172">
        <v>5</v>
      </c>
      <c r="P172" t="s">
        <v>34</v>
      </c>
      <c r="Q172">
        <v>12.8</v>
      </c>
      <c r="R172">
        <f t="shared" si="8"/>
        <v>3</v>
      </c>
      <c r="S172">
        <f t="shared" si="9"/>
        <v>2</v>
      </c>
      <c r="T172">
        <f t="shared" si="10"/>
        <v>0</v>
      </c>
      <c r="U172" s="2" t="str">
        <f t="shared" si="11"/>
        <v>2</v>
      </c>
    </row>
    <row r="173" spans="1:21" x14ac:dyDescent="0.25">
      <c r="A173">
        <v>3832</v>
      </c>
      <c r="B173" t="s">
        <v>22</v>
      </c>
      <c r="C173">
        <v>0.54500000000000004</v>
      </c>
      <c r="D173">
        <v>0.42</v>
      </c>
      <c r="E173">
        <v>0.17499999999999999</v>
      </c>
      <c r="F173">
        <v>0.754</v>
      </c>
      <c r="G173">
        <v>0.25600000000000001</v>
      </c>
      <c r="H173">
        <v>0.17749999999999999</v>
      </c>
      <c r="I173">
        <v>0.27500000000000002</v>
      </c>
      <c r="J173">
        <v>10</v>
      </c>
      <c r="K173">
        <v>8</v>
      </c>
      <c r="L173" t="s">
        <v>55</v>
      </c>
      <c r="M173" t="s">
        <v>56</v>
      </c>
      <c r="N173" t="s">
        <v>57</v>
      </c>
      <c r="O173">
        <v>2</v>
      </c>
      <c r="P173" t="s">
        <v>70</v>
      </c>
      <c r="Q173">
        <v>18</v>
      </c>
      <c r="R173">
        <f t="shared" si="8"/>
        <v>3</v>
      </c>
      <c r="S173">
        <f t="shared" si="9"/>
        <v>2</v>
      </c>
      <c r="T173">
        <f t="shared" si="10"/>
        <v>0</v>
      </c>
      <c r="U173" s="2" t="str">
        <f t="shared" si="11"/>
        <v>2</v>
      </c>
    </row>
    <row r="174" spans="1:21" x14ac:dyDescent="0.25">
      <c r="A174">
        <v>412</v>
      </c>
      <c r="B174" t="s">
        <v>31</v>
      </c>
      <c r="C174">
        <v>0.58499999999999996</v>
      </c>
      <c r="D174">
        <v>0.47499999999999998</v>
      </c>
      <c r="E174">
        <v>0.12</v>
      </c>
      <c r="F174">
        <v>0.94499999999999995</v>
      </c>
      <c r="G174">
        <v>0.41</v>
      </c>
      <c r="H174">
        <v>0.21149999999999999</v>
      </c>
      <c r="I174">
        <v>0.28000000000000003</v>
      </c>
      <c r="J174">
        <v>14</v>
      </c>
      <c r="K174">
        <v>5</v>
      </c>
      <c r="L174" t="s">
        <v>49</v>
      </c>
      <c r="M174" t="s">
        <v>50</v>
      </c>
      <c r="N174" t="s">
        <v>51</v>
      </c>
      <c r="O174">
        <v>5</v>
      </c>
      <c r="P174" t="s">
        <v>34</v>
      </c>
      <c r="Q174">
        <v>12.8</v>
      </c>
      <c r="R174">
        <f t="shared" si="8"/>
        <v>3</v>
      </c>
      <c r="S174">
        <f t="shared" si="9"/>
        <v>3</v>
      </c>
      <c r="T174">
        <f t="shared" si="10"/>
        <v>3</v>
      </c>
      <c r="U174" s="2" t="str">
        <f t="shared" si="11"/>
        <v>3</v>
      </c>
    </row>
    <row r="175" spans="1:21" x14ac:dyDescent="0.25">
      <c r="A175">
        <v>1171</v>
      </c>
      <c r="B175" t="s">
        <v>22</v>
      </c>
      <c r="C175">
        <v>0.625</v>
      </c>
      <c r="D175">
        <v>0.48499999999999999</v>
      </c>
      <c r="E175">
        <v>0.17499999999999999</v>
      </c>
      <c r="F175">
        <v>1.3745000000000001</v>
      </c>
      <c r="G175">
        <v>0.73350000000000004</v>
      </c>
      <c r="H175">
        <v>0.27150000000000002</v>
      </c>
      <c r="I175">
        <v>0.33200000000000002</v>
      </c>
      <c r="J175">
        <v>9</v>
      </c>
      <c r="K175">
        <v>14</v>
      </c>
      <c r="L175" t="s">
        <v>60</v>
      </c>
      <c r="M175" t="s">
        <v>61</v>
      </c>
      <c r="N175" t="s">
        <v>62</v>
      </c>
      <c r="O175">
        <v>7</v>
      </c>
      <c r="P175" t="s">
        <v>26</v>
      </c>
      <c r="Q175">
        <v>2.5</v>
      </c>
      <c r="R175">
        <f t="shared" si="8"/>
        <v>3</v>
      </c>
      <c r="S175">
        <f t="shared" si="9"/>
        <v>2</v>
      </c>
      <c r="T175">
        <f t="shared" si="10"/>
        <v>0</v>
      </c>
      <c r="U175" s="2" t="str">
        <f t="shared" si="11"/>
        <v>2</v>
      </c>
    </row>
    <row r="176" spans="1:21" x14ac:dyDescent="0.25">
      <c r="A176">
        <v>2831</v>
      </c>
      <c r="B176" t="s">
        <v>22</v>
      </c>
      <c r="C176">
        <v>0.52500000000000002</v>
      </c>
      <c r="D176">
        <v>0.43</v>
      </c>
      <c r="E176">
        <v>0.13500000000000001</v>
      </c>
      <c r="F176">
        <v>0.84350000000000003</v>
      </c>
      <c r="G176">
        <v>0.4325</v>
      </c>
      <c r="H176">
        <v>0.18</v>
      </c>
      <c r="I176">
        <v>0.18149999999999999</v>
      </c>
      <c r="J176">
        <v>9</v>
      </c>
      <c r="K176">
        <v>8</v>
      </c>
      <c r="L176" t="s">
        <v>55</v>
      </c>
      <c r="M176" t="s">
        <v>56</v>
      </c>
      <c r="N176" t="s">
        <v>57</v>
      </c>
      <c r="O176">
        <v>6</v>
      </c>
      <c r="P176" t="s">
        <v>36</v>
      </c>
      <c r="Q176">
        <v>14.1</v>
      </c>
      <c r="R176">
        <f t="shared" si="8"/>
        <v>3</v>
      </c>
      <c r="S176">
        <f t="shared" si="9"/>
        <v>2</v>
      </c>
      <c r="T176">
        <f t="shared" si="10"/>
        <v>0</v>
      </c>
      <c r="U176" s="2" t="str">
        <f t="shared" si="11"/>
        <v>2</v>
      </c>
    </row>
    <row r="177" spans="1:21" x14ac:dyDescent="0.25">
      <c r="A177">
        <v>1014</v>
      </c>
      <c r="B177" t="s">
        <v>22</v>
      </c>
      <c r="C177">
        <v>0.625</v>
      </c>
      <c r="D177">
        <v>0.47499999999999998</v>
      </c>
      <c r="E177">
        <v>0.17499999999999999</v>
      </c>
      <c r="F177">
        <v>1.1435</v>
      </c>
      <c r="G177">
        <v>0.47549999999999998</v>
      </c>
      <c r="H177">
        <v>0.2475</v>
      </c>
      <c r="I177">
        <v>0.34899999999999998</v>
      </c>
      <c r="J177">
        <v>10</v>
      </c>
      <c r="K177">
        <v>13</v>
      </c>
      <c r="L177" t="s">
        <v>27</v>
      </c>
      <c r="M177" t="s">
        <v>28</v>
      </c>
      <c r="N177" t="s">
        <v>29</v>
      </c>
      <c r="O177">
        <v>3</v>
      </c>
      <c r="P177" t="s">
        <v>39</v>
      </c>
      <c r="Q177">
        <v>3.6</v>
      </c>
      <c r="R177">
        <f t="shared" si="8"/>
        <v>3</v>
      </c>
      <c r="S177">
        <f t="shared" si="9"/>
        <v>2</v>
      </c>
      <c r="T177">
        <f t="shared" si="10"/>
        <v>0</v>
      </c>
      <c r="U177" s="2" t="str">
        <f t="shared" si="11"/>
        <v>2</v>
      </c>
    </row>
    <row r="178" spans="1:21" x14ac:dyDescent="0.25">
      <c r="A178">
        <v>1590</v>
      </c>
      <c r="B178" t="s">
        <v>17</v>
      </c>
      <c r="C178">
        <v>0.52</v>
      </c>
      <c r="D178">
        <v>0.41</v>
      </c>
      <c r="E178">
        <v>0.14499999999999999</v>
      </c>
      <c r="F178">
        <v>0.64600000000000002</v>
      </c>
      <c r="G178">
        <v>0.29649999999999999</v>
      </c>
      <c r="H178">
        <v>0.1595</v>
      </c>
      <c r="I178">
        <v>0.16500000000000001</v>
      </c>
      <c r="J178">
        <v>9</v>
      </c>
      <c r="K178">
        <v>5</v>
      </c>
      <c r="L178" t="s">
        <v>49</v>
      </c>
      <c r="M178" t="s">
        <v>50</v>
      </c>
      <c r="N178" t="s">
        <v>51</v>
      </c>
      <c r="O178">
        <v>3</v>
      </c>
      <c r="P178" t="s">
        <v>39</v>
      </c>
      <c r="Q178">
        <v>3.6</v>
      </c>
      <c r="R178">
        <f t="shared" si="8"/>
        <v>3</v>
      </c>
      <c r="S178">
        <f t="shared" si="9"/>
        <v>2</v>
      </c>
      <c r="T178">
        <f t="shared" si="10"/>
        <v>0</v>
      </c>
      <c r="U178" s="2" t="str">
        <f t="shared" si="11"/>
        <v>2</v>
      </c>
    </row>
    <row r="179" spans="1:21" x14ac:dyDescent="0.25">
      <c r="A179">
        <v>1694</v>
      </c>
      <c r="B179" t="s">
        <v>17</v>
      </c>
      <c r="C179">
        <v>0.625</v>
      </c>
      <c r="D179">
        <v>0.48499999999999999</v>
      </c>
      <c r="E179">
        <v>0.15</v>
      </c>
      <c r="F179">
        <v>1.044</v>
      </c>
      <c r="G179">
        <v>0.438</v>
      </c>
      <c r="H179">
        <v>0.28649999999999998</v>
      </c>
      <c r="I179">
        <v>0.27800000000000002</v>
      </c>
      <c r="J179">
        <v>9</v>
      </c>
      <c r="K179">
        <v>8</v>
      </c>
      <c r="L179" t="s">
        <v>55</v>
      </c>
      <c r="M179" t="s">
        <v>56</v>
      </c>
      <c r="N179" t="s">
        <v>57</v>
      </c>
      <c r="O179">
        <v>4</v>
      </c>
      <c r="P179" t="s">
        <v>59</v>
      </c>
      <c r="Q179">
        <v>6.1</v>
      </c>
      <c r="R179">
        <f t="shared" si="8"/>
        <v>3</v>
      </c>
      <c r="S179">
        <f t="shared" si="9"/>
        <v>3</v>
      </c>
      <c r="T179">
        <f t="shared" si="10"/>
        <v>3</v>
      </c>
      <c r="U179" s="2" t="str">
        <f t="shared" si="11"/>
        <v>3</v>
      </c>
    </row>
    <row r="180" spans="1:21" x14ac:dyDescent="0.25">
      <c r="A180">
        <v>3915</v>
      </c>
      <c r="B180" t="s">
        <v>17</v>
      </c>
      <c r="C180">
        <v>0.52</v>
      </c>
      <c r="D180">
        <v>0.39</v>
      </c>
      <c r="E180">
        <v>0.14000000000000001</v>
      </c>
      <c r="F180">
        <v>0.73250000000000004</v>
      </c>
      <c r="G180">
        <v>0.24149999999999999</v>
      </c>
      <c r="H180">
        <v>0.14399999999999999</v>
      </c>
      <c r="I180">
        <v>0.26</v>
      </c>
      <c r="J180">
        <v>19</v>
      </c>
      <c r="K180">
        <v>8</v>
      </c>
      <c r="L180" t="s">
        <v>55</v>
      </c>
      <c r="M180" t="s">
        <v>56</v>
      </c>
      <c r="N180" t="s">
        <v>57</v>
      </c>
      <c r="O180">
        <v>4</v>
      </c>
      <c r="P180" t="s">
        <v>59</v>
      </c>
      <c r="Q180">
        <v>6.1</v>
      </c>
      <c r="R180">
        <f t="shared" si="8"/>
        <v>1</v>
      </c>
      <c r="S180">
        <f t="shared" si="9"/>
        <v>2</v>
      </c>
      <c r="T180">
        <f t="shared" si="10"/>
        <v>0</v>
      </c>
      <c r="U180" s="2" t="str">
        <f t="shared" si="11"/>
        <v>1</v>
      </c>
    </row>
    <row r="181" spans="1:21" x14ac:dyDescent="0.25">
      <c r="A181">
        <v>504</v>
      </c>
      <c r="B181" t="s">
        <v>22</v>
      </c>
      <c r="C181">
        <v>0.6</v>
      </c>
      <c r="D181">
        <v>0.505</v>
      </c>
      <c r="E181">
        <v>0.19</v>
      </c>
      <c r="F181">
        <v>1.129</v>
      </c>
      <c r="G181">
        <v>0.4385</v>
      </c>
      <c r="H181">
        <v>0.25600000000000001</v>
      </c>
      <c r="I181">
        <v>0.36</v>
      </c>
      <c r="J181">
        <v>13</v>
      </c>
      <c r="K181">
        <v>15</v>
      </c>
      <c r="L181" t="s">
        <v>32</v>
      </c>
      <c r="M181" t="s">
        <v>33</v>
      </c>
      <c r="N181" t="s">
        <v>29</v>
      </c>
      <c r="O181">
        <v>7</v>
      </c>
      <c r="P181" t="s">
        <v>26</v>
      </c>
      <c r="Q181">
        <v>2.5</v>
      </c>
      <c r="R181">
        <f t="shared" si="8"/>
        <v>3</v>
      </c>
      <c r="S181">
        <f t="shared" si="9"/>
        <v>2</v>
      </c>
      <c r="T181">
        <f t="shared" si="10"/>
        <v>0</v>
      </c>
      <c r="U181" s="2" t="str">
        <f t="shared" si="11"/>
        <v>2</v>
      </c>
    </row>
    <row r="182" spans="1:21" x14ac:dyDescent="0.25">
      <c r="A182">
        <v>2696</v>
      </c>
      <c r="B182" t="s">
        <v>31</v>
      </c>
      <c r="C182">
        <v>0.65</v>
      </c>
      <c r="D182">
        <v>0.51</v>
      </c>
      <c r="E182">
        <v>0.155</v>
      </c>
      <c r="F182">
        <v>1.407</v>
      </c>
      <c r="G182">
        <v>0.72150000000000003</v>
      </c>
      <c r="H182">
        <v>0.29799999999999999</v>
      </c>
      <c r="I182">
        <v>0.33500000000000002</v>
      </c>
      <c r="J182">
        <v>9</v>
      </c>
      <c r="K182">
        <v>13</v>
      </c>
      <c r="L182" t="s">
        <v>27</v>
      </c>
      <c r="M182" t="s">
        <v>28</v>
      </c>
      <c r="N182" t="s">
        <v>29</v>
      </c>
      <c r="O182">
        <v>8</v>
      </c>
      <c r="P182" t="s">
        <v>30</v>
      </c>
      <c r="Q182">
        <v>12.3</v>
      </c>
      <c r="R182">
        <f t="shared" si="8"/>
        <v>3</v>
      </c>
      <c r="S182">
        <f t="shared" si="9"/>
        <v>3</v>
      </c>
      <c r="T182">
        <f t="shared" si="10"/>
        <v>3</v>
      </c>
      <c r="U182" s="2" t="str">
        <f t="shared" si="11"/>
        <v>3</v>
      </c>
    </row>
    <row r="183" spans="1:21" x14ac:dyDescent="0.25">
      <c r="A183">
        <v>841</v>
      </c>
      <c r="B183" t="s">
        <v>31</v>
      </c>
      <c r="C183">
        <v>0.49</v>
      </c>
      <c r="D183">
        <v>0.38500000000000001</v>
      </c>
      <c r="E183">
        <v>0.125</v>
      </c>
      <c r="F183">
        <v>0.60899999999999999</v>
      </c>
      <c r="G183">
        <v>0.30649999999999999</v>
      </c>
      <c r="H183">
        <v>9.6000000000000002E-2</v>
      </c>
      <c r="I183">
        <v>0.17749999999999999</v>
      </c>
      <c r="J183">
        <v>8</v>
      </c>
      <c r="K183">
        <v>9</v>
      </c>
      <c r="L183" t="s">
        <v>67</v>
      </c>
      <c r="M183" t="s">
        <v>68</v>
      </c>
      <c r="N183" t="s">
        <v>69</v>
      </c>
      <c r="O183">
        <v>6</v>
      </c>
      <c r="P183" t="s">
        <v>36</v>
      </c>
      <c r="Q183">
        <v>14.1</v>
      </c>
      <c r="R183">
        <f t="shared" si="8"/>
        <v>3</v>
      </c>
      <c r="S183">
        <f t="shared" si="9"/>
        <v>2</v>
      </c>
      <c r="T183">
        <f t="shared" si="10"/>
        <v>0</v>
      </c>
      <c r="U183" s="2" t="str">
        <f t="shared" si="11"/>
        <v>2</v>
      </c>
    </row>
    <row r="184" spans="1:21" x14ac:dyDescent="0.25">
      <c r="A184">
        <v>1774</v>
      </c>
      <c r="B184" t="s">
        <v>17</v>
      </c>
      <c r="C184">
        <v>0.46500000000000002</v>
      </c>
      <c r="D184">
        <v>0.32500000000000001</v>
      </c>
      <c r="E184">
        <v>0.14000000000000001</v>
      </c>
      <c r="F184">
        <v>0.76149999999999995</v>
      </c>
      <c r="G184">
        <v>0.36199999999999999</v>
      </c>
      <c r="H184">
        <v>0.1535</v>
      </c>
      <c r="I184">
        <v>0.20899999999999999</v>
      </c>
      <c r="J184">
        <v>10</v>
      </c>
      <c r="K184">
        <v>3</v>
      </c>
      <c r="L184" t="s">
        <v>46</v>
      </c>
      <c r="M184" t="s">
        <v>47</v>
      </c>
      <c r="N184" t="s">
        <v>48</v>
      </c>
      <c r="O184">
        <v>8</v>
      </c>
      <c r="P184" t="s">
        <v>30</v>
      </c>
      <c r="Q184">
        <v>12.3</v>
      </c>
      <c r="R184">
        <f t="shared" si="8"/>
        <v>3</v>
      </c>
      <c r="S184">
        <f t="shared" si="9"/>
        <v>2</v>
      </c>
      <c r="T184">
        <f t="shared" si="10"/>
        <v>0</v>
      </c>
      <c r="U184" s="2" t="str">
        <f t="shared" si="11"/>
        <v>2</v>
      </c>
    </row>
    <row r="185" spans="1:21" x14ac:dyDescent="0.25">
      <c r="A185">
        <v>2100</v>
      </c>
      <c r="B185" t="s">
        <v>22</v>
      </c>
      <c r="C185">
        <v>0.4</v>
      </c>
      <c r="D185">
        <v>0.31</v>
      </c>
      <c r="E185">
        <v>0.115</v>
      </c>
      <c r="F185">
        <v>0.34649999999999997</v>
      </c>
      <c r="G185">
        <v>0.14749999999999999</v>
      </c>
      <c r="H185">
        <v>6.9500000000000006E-2</v>
      </c>
      <c r="I185">
        <v>0.115</v>
      </c>
      <c r="J185">
        <v>10</v>
      </c>
      <c r="K185">
        <v>14</v>
      </c>
      <c r="L185" t="s">
        <v>60</v>
      </c>
      <c r="M185" t="s">
        <v>61</v>
      </c>
      <c r="N185" t="s">
        <v>62</v>
      </c>
      <c r="O185">
        <v>2</v>
      </c>
      <c r="P185" t="s">
        <v>70</v>
      </c>
      <c r="Q185">
        <v>18</v>
      </c>
      <c r="R185">
        <f t="shared" si="8"/>
        <v>3</v>
      </c>
      <c r="S185">
        <f t="shared" si="9"/>
        <v>2</v>
      </c>
      <c r="T185">
        <f t="shared" si="10"/>
        <v>0</v>
      </c>
      <c r="U185" s="2" t="str">
        <f t="shared" si="11"/>
        <v>2</v>
      </c>
    </row>
    <row r="186" spans="1:21" x14ac:dyDescent="0.25">
      <c r="A186">
        <v>574</v>
      </c>
      <c r="B186" t="s">
        <v>22</v>
      </c>
      <c r="C186">
        <v>0.56999999999999995</v>
      </c>
      <c r="D186">
        <v>0.44</v>
      </c>
      <c r="E186">
        <v>0.14000000000000001</v>
      </c>
      <c r="F186">
        <v>0.95350000000000001</v>
      </c>
      <c r="G186">
        <v>0.3785</v>
      </c>
      <c r="H186">
        <v>0.20100000000000001</v>
      </c>
      <c r="I186">
        <v>0.30499999999999999</v>
      </c>
      <c r="J186">
        <v>17</v>
      </c>
      <c r="K186">
        <v>5</v>
      </c>
      <c r="L186" t="s">
        <v>49</v>
      </c>
      <c r="M186" t="s">
        <v>50</v>
      </c>
      <c r="N186" t="s">
        <v>51</v>
      </c>
      <c r="O186">
        <v>6</v>
      </c>
      <c r="P186" t="s">
        <v>36</v>
      </c>
      <c r="Q186">
        <v>14.1</v>
      </c>
      <c r="R186">
        <f t="shared" si="8"/>
        <v>3</v>
      </c>
      <c r="S186">
        <f t="shared" si="9"/>
        <v>2</v>
      </c>
      <c r="T186">
        <f t="shared" si="10"/>
        <v>0</v>
      </c>
      <c r="U186" s="2" t="str">
        <f t="shared" si="11"/>
        <v>2</v>
      </c>
    </row>
    <row r="187" spans="1:21" x14ac:dyDescent="0.25">
      <c r="A187">
        <v>1762</v>
      </c>
      <c r="B187" t="s">
        <v>31</v>
      </c>
      <c r="C187">
        <v>0.75</v>
      </c>
      <c r="D187">
        <v>0.59499999999999997</v>
      </c>
      <c r="E187">
        <v>0.20499999999999999</v>
      </c>
      <c r="F187">
        <v>2.2204999999999999</v>
      </c>
      <c r="G187">
        <v>1.083</v>
      </c>
      <c r="H187">
        <v>0.42099999999999999</v>
      </c>
      <c r="I187">
        <v>0.63</v>
      </c>
      <c r="J187">
        <v>12</v>
      </c>
      <c r="K187">
        <v>13</v>
      </c>
      <c r="L187" t="s">
        <v>27</v>
      </c>
      <c r="M187" t="s">
        <v>28</v>
      </c>
      <c r="N187" t="s">
        <v>29</v>
      </c>
      <c r="O187">
        <v>3</v>
      </c>
      <c r="P187" t="s">
        <v>39</v>
      </c>
      <c r="Q187">
        <v>3.6</v>
      </c>
      <c r="R187">
        <f t="shared" si="8"/>
        <v>3</v>
      </c>
      <c r="S187">
        <f t="shared" si="9"/>
        <v>3</v>
      </c>
      <c r="T187">
        <f t="shared" si="10"/>
        <v>3</v>
      </c>
      <c r="U187" s="2" t="str">
        <f t="shared" si="11"/>
        <v>3</v>
      </c>
    </row>
    <row r="188" spans="1:21" x14ac:dyDescent="0.25">
      <c r="A188">
        <v>767</v>
      </c>
      <c r="B188" t="s">
        <v>22</v>
      </c>
      <c r="C188">
        <v>0.59</v>
      </c>
      <c r="D188">
        <v>0.44500000000000001</v>
      </c>
      <c r="E188">
        <v>0.13</v>
      </c>
      <c r="F188">
        <v>1.1325000000000001</v>
      </c>
      <c r="G188">
        <v>0.38250000000000001</v>
      </c>
      <c r="H188">
        <v>0.23400000000000001</v>
      </c>
      <c r="I188">
        <v>0.32</v>
      </c>
      <c r="J188">
        <v>13</v>
      </c>
      <c r="K188">
        <v>8</v>
      </c>
      <c r="L188" t="s">
        <v>55</v>
      </c>
      <c r="M188" t="s">
        <v>56</v>
      </c>
      <c r="N188" t="s">
        <v>57</v>
      </c>
      <c r="O188">
        <v>2</v>
      </c>
      <c r="P188" t="s">
        <v>70</v>
      </c>
      <c r="Q188">
        <v>18</v>
      </c>
      <c r="R188">
        <f t="shared" si="8"/>
        <v>3</v>
      </c>
      <c r="S188">
        <f t="shared" si="9"/>
        <v>2</v>
      </c>
      <c r="T188">
        <f t="shared" si="10"/>
        <v>0</v>
      </c>
      <c r="U188" s="2" t="str">
        <f t="shared" si="11"/>
        <v>2</v>
      </c>
    </row>
    <row r="189" spans="1:21" x14ac:dyDescent="0.25">
      <c r="A189">
        <v>2704</v>
      </c>
      <c r="B189" t="s">
        <v>31</v>
      </c>
      <c r="C189">
        <v>0.68</v>
      </c>
      <c r="D189">
        <v>0.53</v>
      </c>
      <c r="E189">
        <v>0.18</v>
      </c>
      <c r="F189">
        <v>1.5289999999999999</v>
      </c>
      <c r="G189">
        <v>0.76349999999999996</v>
      </c>
      <c r="H189">
        <v>0.3115</v>
      </c>
      <c r="I189">
        <v>0.40250000000000002</v>
      </c>
      <c r="J189">
        <v>11</v>
      </c>
      <c r="K189">
        <v>9</v>
      </c>
      <c r="L189" t="s">
        <v>67</v>
      </c>
      <c r="M189" t="s">
        <v>68</v>
      </c>
      <c r="N189" t="s">
        <v>69</v>
      </c>
      <c r="O189">
        <v>6</v>
      </c>
      <c r="P189" t="s">
        <v>36</v>
      </c>
      <c r="Q189">
        <v>14.1</v>
      </c>
      <c r="R189">
        <f t="shared" si="8"/>
        <v>3</v>
      </c>
      <c r="S189">
        <f t="shared" si="9"/>
        <v>3</v>
      </c>
      <c r="T189">
        <f t="shared" si="10"/>
        <v>3</v>
      </c>
      <c r="U189" s="2" t="str">
        <f t="shared" si="11"/>
        <v>3</v>
      </c>
    </row>
    <row r="190" spans="1:21" x14ac:dyDescent="0.25">
      <c r="A190">
        <v>677</v>
      </c>
      <c r="B190" t="s">
        <v>31</v>
      </c>
      <c r="C190">
        <v>0.54</v>
      </c>
      <c r="D190">
        <v>0.41499999999999998</v>
      </c>
      <c r="E190">
        <v>0.14499999999999999</v>
      </c>
      <c r="F190">
        <v>0.74</v>
      </c>
      <c r="G190">
        <v>0.26350000000000001</v>
      </c>
      <c r="H190">
        <v>0.16800000000000001</v>
      </c>
      <c r="I190">
        <v>0.245</v>
      </c>
      <c r="J190">
        <v>12</v>
      </c>
      <c r="K190">
        <v>9</v>
      </c>
      <c r="L190" t="s">
        <v>67</v>
      </c>
      <c r="M190" t="s">
        <v>68</v>
      </c>
      <c r="N190" t="s">
        <v>69</v>
      </c>
      <c r="O190">
        <v>5</v>
      </c>
      <c r="P190" t="s">
        <v>34</v>
      </c>
      <c r="Q190">
        <v>12.8</v>
      </c>
      <c r="R190">
        <f t="shared" si="8"/>
        <v>3</v>
      </c>
      <c r="S190">
        <f t="shared" si="9"/>
        <v>2</v>
      </c>
      <c r="T190">
        <f t="shared" si="10"/>
        <v>0</v>
      </c>
      <c r="U190" s="2" t="str">
        <f t="shared" si="11"/>
        <v>2</v>
      </c>
    </row>
    <row r="191" spans="1:21" x14ac:dyDescent="0.25">
      <c r="A191">
        <v>3803</v>
      </c>
      <c r="B191" t="s">
        <v>17</v>
      </c>
      <c r="C191">
        <v>0.30499999999999999</v>
      </c>
      <c r="D191">
        <v>0.23</v>
      </c>
      <c r="E191">
        <v>7.4999999999999997E-2</v>
      </c>
      <c r="F191">
        <v>0.14549999999999999</v>
      </c>
      <c r="G191">
        <v>5.9499999999999997E-2</v>
      </c>
      <c r="H191">
        <v>3.0499999999999999E-2</v>
      </c>
      <c r="I191">
        <v>0.05</v>
      </c>
      <c r="J191">
        <v>6</v>
      </c>
      <c r="K191">
        <v>5</v>
      </c>
      <c r="L191" t="s">
        <v>49</v>
      </c>
      <c r="M191" t="s">
        <v>50</v>
      </c>
      <c r="N191" t="s">
        <v>51</v>
      </c>
      <c r="O191">
        <v>1</v>
      </c>
      <c r="P191" t="s">
        <v>21</v>
      </c>
      <c r="Q191">
        <v>22.1</v>
      </c>
      <c r="R191">
        <f t="shared" si="8"/>
        <v>3</v>
      </c>
      <c r="S191">
        <f t="shared" si="9"/>
        <v>2</v>
      </c>
      <c r="T191">
        <f t="shared" si="10"/>
        <v>0</v>
      </c>
      <c r="U191" s="2" t="str">
        <f t="shared" si="11"/>
        <v>2</v>
      </c>
    </row>
    <row r="192" spans="1:21" x14ac:dyDescent="0.25">
      <c r="A192">
        <v>602</v>
      </c>
      <c r="B192" t="s">
        <v>22</v>
      </c>
      <c r="C192">
        <v>0.38500000000000001</v>
      </c>
      <c r="D192">
        <v>0.315</v>
      </c>
      <c r="E192">
        <v>0.11</v>
      </c>
      <c r="F192">
        <v>0.28599999999999998</v>
      </c>
      <c r="G192">
        <v>0.1225</v>
      </c>
      <c r="H192">
        <v>6.3500000000000001E-2</v>
      </c>
      <c r="I192">
        <v>8.3500000000000005E-2</v>
      </c>
      <c r="J192">
        <v>10</v>
      </c>
      <c r="K192">
        <v>15</v>
      </c>
      <c r="L192" t="s">
        <v>32</v>
      </c>
      <c r="M192" t="s">
        <v>33</v>
      </c>
      <c r="N192" t="s">
        <v>29</v>
      </c>
      <c r="O192">
        <v>8</v>
      </c>
      <c r="P192" t="s">
        <v>30</v>
      </c>
      <c r="Q192">
        <v>12.3</v>
      </c>
      <c r="R192">
        <f t="shared" si="8"/>
        <v>3</v>
      </c>
      <c r="S192">
        <f t="shared" si="9"/>
        <v>2</v>
      </c>
      <c r="T192">
        <f t="shared" si="10"/>
        <v>0</v>
      </c>
      <c r="U192" s="2" t="str">
        <f t="shared" si="11"/>
        <v>2</v>
      </c>
    </row>
    <row r="193" spans="1:21" x14ac:dyDescent="0.25">
      <c r="A193">
        <v>1296</v>
      </c>
      <c r="B193" t="s">
        <v>17</v>
      </c>
      <c r="C193">
        <v>0.52500000000000002</v>
      </c>
      <c r="D193">
        <v>0.4</v>
      </c>
      <c r="E193">
        <v>0.125</v>
      </c>
      <c r="F193">
        <v>0.69650000000000001</v>
      </c>
      <c r="G193">
        <v>0.36899999999999999</v>
      </c>
      <c r="H193">
        <v>0.13850000000000001</v>
      </c>
      <c r="I193">
        <v>0.16400000000000001</v>
      </c>
      <c r="J193">
        <v>9</v>
      </c>
      <c r="K193">
        <v>13</v>
      </c>
      <c r="L193" t="s">
        <v>27</v>
      </c>
      <c r="M193" t="s">
        <v>28</v>
      </c>
      <c r="N193" t="s">
        <v>29</v>
      </c>
      <c r="O193">
        <v>10</v>
      </c>
      <c r="P193" t="s">
        <v>35</v>
      </c>
      <c r="Q193">
        <v>24.1</v>
      </c>
      <c r="R193">
        <f t="shared" si="8"/>
        <v>3</v>
      </c>
      <c r="S193">
        <f t="shared" si="9"/>
        <v>2</v>
      </c>
      <c r="T193">
        <f t="shared" si="10"/>
        <v>0</v>
      </c>
      <c r="U193" s="2" t="str">
        <f t="shared" si="11"/>
        <v>2</v>
      </c>
    </row>
    <row r="194" spans="1:21" x14ac:dyDescent="0.25">
      <c r="A194">
        <v>4008</v>
      </c>
      <c r="B194" t="s">
        <v>22</v>
      </c>
      <c r="C194">
        <v>0.58499999999999996</v>
      </c>
      <c r="D194">
        <v>0.46</v>
      </c>
      <c r="E194">
        <v>0.15</v>
      </c>
      <c r="F194">
        <v>1.0035000000000001</v>
      </c>
      <c r="G194">
        <v>0.503</v>
      </c>
      <c r="H194">
        <v>0.21049999999999999</v>
      </c>
      <c r="I194">
        <v>0.2515</v>
      </c>
      <c r="J194">
        <v>11</v>
      </c>
      <c r="K194">
        <v>13</v>
      </c>
      <c r="L194" t="s">
        <v>27</v>
      </c>
      <c r="M194" t="s">
        <v>28</v>
      </c>
      <c r="N194" t="s">
        <v>29</v>
      </c>
      <c r="O194">
        <v>10</v>
      </c>
      <c r="P194" t="s">
        <v>35</v>
      </c>
      <c r="Q194">
        <v>24.1</v>
      </c>
      <c r="R194">
        <f t="shared" ref="R194:R257" si="12">IF(OR(AND(J194&gt;15,B194="I"),AND(B194="M",C194&gt;0.75),OR(AND(I194&gt;0.8,G194&gt;0.5),G194&gt;1.2)),1,3)</f>
        <v>3</v>
      </c>
      <c r="S194">
        <f t="shared" ref="S194:S257" si="13">IF(OR(AND(I194&lt;0.4,G194&lt;0.4),OR(C194&lt;0.36),OR(AND(J194&gt;15,B194="M"),J194&gt;18,B194="F")),2,3)</f>
        <v>2</v>
      </c>
      <c r="T194">
        <f t="shared" ref="T194:T257" si="14">IF(AND(R194=3, S194=3),3, 0)</f>
        <v>0</v>
      </c>
      <c r="U194" s="2" t="str">
        <f t="shared" ref="U194:U257" si="15">IF(R194=1,"1",IF(S194=2,"2",IF(AND(R194=3,S194=3),"3")))</f>
        <v>2</v>
      </c>
    </row>
    <row r="195" spans="1:21" x14ac:dyDescent="0.25">
      <c r="A195">
        <v>177</v>
      </c>
      <c r="B195" t="s">
        <v>17</v>
      </c>
      <c r="C195">
        <v>0.315</v>
      </c>
      <c r="D195">
        <v>0.21</v>
      </c>
      <c r="E195">
        <v>0.06</v>
      </c>
      <c r="F195">
        <v>0.125</v>
      </c>
      <c r="G195">
        <v>0.06</v>
      </c>
      <c r="H195">
        <v>3.7499999999999999E-2</v>
      </c>
      <c r="I195">
        <v>3.5000000000000003E-2</v>
      </c>
      <c r="J195">
        <v>5</v>
      </c>
      <c r="K195">
        <v>8</v>
      </c>
      <c r="L195" t="s">
        <v>55</v>
      </c>
      <c r="M195" t="s">
        <v>56</v>
      </c>
      <c r="N195" t="s">
        <v>57</v>
      </c>
      <c r="O195">
        <v>8</v>
      </c>
      <c r="P195" t="s">
        <v>30</v>
      </c>
      <c r="Q195">
        <v>12.3</v>
      </c>
      <c r="R195">
        <f t="shared" si="12"/>
        <v>3</v>
      </c>
      <c r="S195">
        <f t="shared" si="13"/>
        <v>2</v>
      </c>
      <c r="T195">
        <f t="shared" si="14"/>
        <v>0</v>
      </c>
      <c r="U195" s="2" t="str">
        <f t="shared" si="15"/>
        <v>2</v>
      </c>
    </row>
    <row r="196" spans="1:21" x14ac:dyDescent="0.25">
      <c r="A196">
        <v>1173</v>
      </c>
      <c r="B196" t="s">
        <v>31</v>
      </c>
      <c r="C196">
        <v>0.63</v>
      </c>
      <c r="D196">
        <v>0.47</v>
      </c>
      <c r="E196">
        <v>0.155</v>
      </c>
      <c r="F196">
        <v>1.1325000000000001</v>
      </c>
      <c r="G196">
        <v>0.58899999999999997</v>
      </c>
      <c r="H196">
        <v>0.21099999999999999</v>
      </c>
      <c r="I196">
        <v>0.28699999999999998</v>
      </c>
      <c r="J196">
        <v>8</v>
      </c>
      <c r="K196">
        <v>3</v>
      </c>
      <c r="L196" t="s">
        <v>46</v>
      </c>
      <c r="M196" t="s">
        <v>47</v>
      </c>
      <c r="N196" t="s">
        <v>48</v>
      </c>
      <c r="O196">
        <v>7</v>
      </c>
      <c r="P196" t="s">
        <v>26</v>
      </c>
      <c r="Q196">
        <v>2.5</v>
      </c>
      <c r="R196">
        <f t="shared" si="12"/>
        <v>3</v>
      </c>
      <c r="S196">
        <f t="shared" si="13"/>
        <v>3</v>
      </c>
      <c r="T196">
        <f t="shared" si="14"/>
        <v>3</v>
      </c>
      <c r="U196" s="2" t="str">
        <f t="shared" si="15"/>
        <v>3</v>
      </c>
    </row>
    <row r="197" spans="1:21" x14ac:dyDescent="0.25">
      <c r="A197">
        <v>2893</v>
      </c>
      <c r="B197" t="s">
        <v>31</v>
      </c>
      <c r="C197">
        <v>0.53</v>
      </c>
      <c r="D197">
        <v>0.40500000000000003</v>
      </c>
      <c r="E197">
        <v>0.15</v>
      </c>
      <c r="F197">
        <v>0.83150000000000002</v>
      </c>
      <c r="G197">
        <v>0.35199999999999998</v>
      </c>
      <c r="H197">
        <v>0.187</v>
      </c>
      <c r="I197">
        <v>0.2525</v>
      </c>
      <c r="J197">
        <v>10</v>
      </c>
      <c r="K197">
        <v>6</v>
      </c>
      <c r="L197" t="s">
        <v>40</v>
      </c>
      <c r="M197" t="s">
        <v>41</v>
      </c>
      <c r="N197" t="s">
        <v>42</v>
      </c>
      <c r="O197">
        <v>3</v>
      </c>
      <c r="P197" t="s">
        <v>39</v>
      </c>
      <c r="Q197">
        <v>3.6</v>
      </c>
      <c r="R197">
        <f t="shared" si="12"/>
        <v>3</v>
      </c>
      <c r="S197">
        <f t="shared" si="13"/>
        <v>2</v>
      </c>
      <c r="T197">
        <f t="shared" si="14"/>
        <v>0</v>
      </c>
      <c r="U197" s="2" t="str">
        <f t="shared" si="15"/>
        <v>2</v>
      </c>
    </row>
    <row r="198" spans="1:21" x14ac:dyDescent="0.25">
      <c r="A198">
        <v>1390</v>
      </c>
      <c r="B198" t="s">
        <v>31</v>
      </c>
      <c r="C198">
        <v>0.63500000000000001</v>
      </c>
      <c r="D198">
        <v>0.49</v>
      </c>
      <c r="E198">
        <v>0.16</v>
      </c>
      <c r="F198">
        <v>1.101</v>
      </c>
      <c r="G198">
        <v>0.53400000000000003</v>
      </c>
      <c r="H198">
        <v>0.1865</v>
      </c>
      <c r="I198">
        <v>0.34549999999999997</v>
      </c>
      <c r="J198">
        <v>10</v>
      </c>
      <c r="K198">
        <v>14</v>
      </c>
      <c r="L198" t="s">
        <v>60</v>
      </c>
      <c r="M198" t="s">
        <v>61</v>
      </c>
      <c r="N198" t="s">
        <v>62</v>
      </c>
      <c r="O198">
        <v>5</v>
      </c>
      <c r="P198" t="s">
        <v>34</v>
      </c>
      <c r="Q198">
        <v>12.8</v>
      </c>
      <c r="R198">
        <f t="shared" si="12"/>
        <v>3</v>
      </c>
      <c r="S198">
        <f t="shared" si="13"/>
        <v>3</v>
      </c>
      <c r="T198">
        <f t="shared" si="14"/>
        <v>3</v>
      </c>
      <c r="U198" s="2" t="str">
        <f t="shared" si="15"/>
        <v>3</v>
      </c>
    </row>
    <row r="199" spans="1:21" x14ac:dyDescent="0.25">
      <c r="A199">
        <v>449</v>
      </c>
      <c r="B199" t="s">
        <v>31</v>
      </c>
      <c r="C199">
        <v>0.60499999999999998</v>
      </c>
      <c r="D199">
        <v>0.5</v>
      </c>
      <c r="E199">
        <v>0.17499999999999999</v>
      </c>
      <c r="F199">
        <v>1.0980000000000001</v>
      </c>
      <c r="G199">
        <v>0.47649999999999998</v>
      </c>
      <c r="H199">
        <v>0.23200000000000001</v>
      </c>
      <c r="I199">
        <v>0.375</v>
      </c>
      <c r="J199">
        <v>12</v>
      </c>
      <c r="K199">
        <v>10</v>
      </c>
      <c r="L199" t="s">
        <v>23</v>
      </c>
      <c r="M199" t="s">
        <v>24</v>
      </c>
      <c r="N199" t="s">
        <v>25</v>
      </c>
      <c r="O199">
        <v>8</v>
      </c>
      <c r="P199" t="s">
        <v>30</v>
      </c>
      <c r="Q199">
        <v>12.3</v>
      </c>
      <c r="R199">
        <f t="shared" si="12"/>
        <v>3</v>
      </c>
      <c r="S199">
        <f t="shared" si="13"/>
        <v>3</v>
      </c>
      <c r="T199">
        <f t="shared" si="14"/>
        <v>3</v>
      </c>
      <c r="U199" s="2" t="str">
        <f t="shared" si="15"/>
        <v>3</v>
      </c>
    </row>
    <row r="200" spans="1:21" x14ac:dyDescent="0.25">
      <c r="A200">
        <v>2107</v>
      </c>
      <c r="B200" t="s">
        <v>31</v>
      </c>
      <c r="C200">
        <v>0.59499999999999997</v>
      </c>
      <c r="D200">
        <v>0.45500000000000002</v>
      </c>
      <c r="E200">
        <v>0.155</v>
      </c>
      <c r="F200">
        <v>1.0409999999999999</v>
      </c>
      <c r="G200">
        <v>0.41599999999999998</v>
      </c>
      <c r="H200">
        <v>0.21049999999999999</v>
      </c>
      <c r="I200">
        <v>0.36499999999999999</v>
      </c>
      <c r="J200">
        <v>14</v>
      </c>
      <c r="K200">
        <v>7</v>
      </c>
      <c r="L200" t="s">
        <v>43</v>
      </c>
      <c r="M200" t="s">
        <v>44</v>
      </c>
      <c r="N200" t="s">
        <v>45</v>
      </c>
      <c r="O200">
        <v>6</v>
      </c>
      <c r="P200" t="s">
        <v>36</v>
      </c>
      <c r="Q200">
        <v>14.1</v>
      </c>
      <c r="R200">
        <f t="shared" si="12"/>
        <v>3</v>
      </c>
      <c r="S200">
        <f t="shared" si="13"/>
        <v>3</v>
      </c>
      <c r="T200">
        <f t="shared" si="14"/>
        <v>3</v>
      </c>
      <c r="U200" s="2" t="str">
        <f t="shared" si="15"/>
        <v>3</v>
      </c>
    </row>
    <row r="201" spans="1:21" x14ac:dyDescent="0.25">
      <c r="A201">
        <v>2581</v>
      </c>
      <c r="B201" t="s">
        <v>31</v>
      </c>
      <c r="C201">
        <v>0.52500000000000002</v>
      </c>
      <c r="D201">
        <v>0.42499999999999999</v>
      </c>
      <c r="E201">
        <v>0.125</v>
      </c>
      <c r="F201">
        <v>0.81200000000000006</v>
      </c>
      <c r="G201">
        <v>0.40350000000000003</v>
      </c>
      <c r="H201">
        <v>0.17050000000000001</v>
      </c>
      <c r="I201">
        <v>0.19500000000000001</v>
      </c>
      <c r="J201">
        <v>8</v>
      </c>
      <c r="K201">
        <v>13</v>
      </c>
      <c r="L201" t="s">
        <v>27</v>
      </c>
      <c r="M201" t="s">
        <v>28</v>
      </c>
      <c r="N201" t="s">
        <v>29</v>
      </c>
      <c r="O201">
        <v>6</v>
      </c>
      <c r="P201" t="s">
        <v>36</v>
      </c>
      <c r="Q201">
        <v>14.1</v>
      </c>
      <c r="R201">
        <f t="shared" si="12"/>
        <v>3</v>
      </c>
      <c r="S201">
        <f t="shared" si="13"/>
        <v>3</v>
      </c>
      <c r="T201">
        <f t="shared" si="14"/>
        <v>3</v>
      </c>
      <c r="U201" s="2" t="str">
        <f t="shared" si="15"/>
        <v>3</v>
      </c>
    </row>
    <row r="202" spans="1:21" x14ac:dyDescent="0.25">
      <c r="A202">
        <v>613</v>
      </c>
      <c r="B202" t="s">
        <v>31</v>
      </c>
      <c r="C202">
        <v>0.32500000000000001</v>
      </c>
      <c r="D202">
        <v>0.24</v>
      </c>
      <c r="E202">
        <v>7.4999999999999997E-2</v>
      </c>
      <c r="F202">
        <v>0.155</v>
      </c>
      <c r="G202">
        <v>4.7500000000000001E-2</v>
      </c>
      <c r="H202">
        <v>3.5499999999999997E-2</v>
      </c>
      <c r="I202">
        <v>0.06</v>
      </c>
      <c r="J202">
        <v>9</v>
      </c>
      <c r="K202">
        <v>6</v>
      </c>
      <c r="L202" t="s">
        <v>40</v>
      </c>
      <c r="M202" t="s">
        <v>41</v>
      </c>
      <c r="N202" t="s">
        <v>42</v>
      </c>
      <c r="O202">
        <v>4</v>
      </c>
      <c r="P202" t="s">
        <v>59</v>
      </c>
      <c r="Q202">
        <v>6.1</v>
      </c>
      <c r="R202">
        <f t="shared" si="12"/>
        <v>3</v>
      </c>
      <c r="S202">
        <f t="shared" si="13"/>
        <v>2</v>
      </c>
      <c r="T202">
        <f t="shared" si="14"/>
        <v>0</v>
      </c>
      <c r="U202" s="2" t="str">
        <f t="shared" si="15"/>
        <v>2</v>
      </c>
    </row>
    <row r="203" spans="1:21" x14ac:dyDescent="0.25">
      <c r="A203">
        <v>945</v>
      </c>
      <c r="B203" t="s">
        <v>22</v>
      </c>
      <c r="C203">
        <v>0.46500000000000002</v>
      </c>
      <c r="D203">
        <v>0.35</v>
      </c>
      <c r="E203">
        <v>0.125</v>
      </c>
      <c r="F203">
        <v>0.48199999999999998</v>
      </c>
      <c r="G203">
        <v>0.23</v>
      </c>
      <c r="H203">
        <v>0.106</v>
      </c>
      <c r="I203">
        <v>0.1095</v>
      </c>
      <c r="J203">
        <v>6</v>
      </c>
      <c r="K203">
        <v>4</v>
      </c>
      <c r="L203" t="s">
        <v>18</v>
      </c>
      <c r="M203" t="s">
        <v>19</v>
      </c>
      <c r="N203" t="s">
        <v>20</v>
      </c>
      <c r="O203">
        <v>9</v>
      </c>
      <c r="P203" t="s">
        <v>58</v>
      </c>
      <c r="Q203">
        <v>1.9</v>
      </c>
      <c r="R203">
        <f t="shared" si="12"/>
        <v>3</v>
      </c>
      <c r="S203">
        <f t="shared" si="13"/>
        <v>2</v>
      </c>
      <c r="T203">
        <f t="shared" si="14"/>
        <v>0</v>
      </c>
      <c r="U203" s="2" t="str">
        <f t="shared" si="15"/>
        <v>2</v>
      </c>
    </row>
    <row r="204" spans="1:21" x14ac:dyDescent="0.25">
      <c r="A204">
        <v>3081</v>
      </c>
      <c r="B204" t="s">
        <v>31</v>
      </c>
      <c r="C204">
        <v>0.71</v>
      </c>
      <c r="D204">
        <v>0.56000000000000005</v>
      </c>
      <c r="E204">
        <v>0.17499999999999999</v>
      </c>
      <c r="F204">
        <v>1.724</v>
      </c>
      <c r="G204">
        <v>0.56599999999999995</v>
      </c>
      <c r="H204">
        <v>0.45750000000000002</v>
      </c>
      <c r="I204">
        <v>0.46250000000000002</v>
      </c>
      <c r="J204">
        <v>13</v>
      </c>
      <c r="K204">
        <v>3</v>
      </c>
      <c r="L204" t="s">
        <v>46</v>
      </c>
      <c r="M204" t="s">
        <v>47</v>
      </c>
      <c r="N204" t="s">
        <v>48</v>
      </c>
      <c r="O204">
        <v>2</v>
      </c>
      <c r="P204" t="s">
        <v>70</v>
      </c>
      <c r="Q204">
        <v>18</v>
      </c>
      <c r="R204">
        <f t="shared" si="12"/>
        <v>3</v>
      </c>
      <c r="S204">
        <f t="shared" si="13"/>
        <v>3</v>
      </c>
      <c r="T204">
        <f t="shared" si="14"/>
        <v>3</v>
      </c>
      <c r="U204" s="2" t="str">
        <f t="shared" si="15"/>
        <v>3</v>
      </c>
    </row>
    <row r="205" spans="1:21" x14ac:dyDescent="0.25">
      <c r="A205">
        <v>3809</v>
      </c>
      <c r="B205" t="s">
        <v>31</v>
      </c>
      <c r="C205">
        <v>0.51500000000000001</v>
      </c>
      <c r="D205">
        <v>0.38500000000000001</v>
      </c>
      <c r="E205">
        <v>0.13</v>
      </c>
      <c r="F205">
        <v>0.623</v>
      </c>
      <c r="G205">
        <v>0.28549999999999998</v>
      </c>
      <c r="H205">
        <v>0.1285</v>
      </c>
      <c r="I205">
        <v>0.17499999999999999</v>
      </c>
      <c r="J205">
        <v>10</v>
      </c>
      <c r="K205">
        <v>11</v>
      </c>
      <c r="L205" t="s">
        <v>37</v>
      </c>
      <c r="M205" t="s">
        <v>38</v>
      </c>
      <c r="N205" t="s">
        <v>29</v>
      </c>
      <c r="O205">
        <v>1</v>
      </c>
      <c r="P205" t="s">
        <v>21</v>
      </c>
      <c r="Q205">
        <v>22.1</v>
      </c>
      <c r="R205">
        <f t="shared" si="12"/>
        <v>3</v>
      </c>
      <c r="S205">
        <f t="shared" si="13"/>
        <v>2</v>
      </c>
      <c r="T205">
        <f t="shared" si="14"/>
        <v>0</v>
      </c>
      <c r="U205" s="2" t="str">
        <f t="shared" si="15"/>
        <v>2</v>
      </c>
    </row>
    <row r="206" spans="1:21" x14ac:dyDescent="0.25">
      <c r="A206">
        <v>1537</v>
      </c>
      <c r="B206" t="s">
        <v>17</v>
      </c>
      <c r="C206">
        <v>0.33500000000000002</v>
      </c>
      <c r="D206">
        <v>0.255</v>
      </c>
      <c r="E206">
        <v>0.08</v>
      </c>
      <c r="F206">
        <v>0.16800000000000001</v>
      </c>
      <c r="G206">
        <v>7.9000000000000001E-2</v>
      </c>
      <c r="H206">
        <v>3.5499999999999997E-2</v>
      </c>
      <c r="I206">
        <v>0.05</v>
      </c>
      <c r="J206">
        <v>5</v>
      </c>
      <c r="K206">
        <v>14</v>
      </c>
      <c r="L206" t="s">
        <v>60</v>
      </c>
      <c r="M206" t="s">
        <v>61</v>
      </c>
      <c r="N206" t="s">
        <v>62</v>
      </c>
      <c r="O206">
        <v>1</v>
      </c>
      <c r="P206" t="s">
        <v>21</v>
      </c>
      <c r="Q206">
        <v>22.1</v>
      </c>
      <c r="R206">
        <f t="shared" si="12"/>
        <v>3</v>
      </c>
      <c r="S206">
        <f t="shared" si="13"/>
        <v>2</v>
      </c>
      <c r="T206">
        <f t="shared" si="14"/>
        <v>0</v>
      </c>
      <c r="U206" s="2" t="str">
        <f t="shared" si="15"/>
        <v>2</v>
      </c>
    </row>
    <row r="207" spans="1:21" x14ac:dyDescent="0.25">
      <c r="A207">
        <v>3484</v>
      </c>
      <c r="B207" t="s">
        <v>17</v>
      </c>
      <c r="C207">
        <v>0.47</v>
      </c>
      <c r="D207">
        <v>0.35499999999999998</v>
      </c>
      <c r="E207">
        <v>0.115</v>
      </c>
      <c r="F207">
        <v>0.41549999999999998</v>
      </c>
      <c r="G207">
        <v>0.16700000000000001</v>
      </c>
      <c r="H207">
        <v>8.4000000000000005E-2</v>
      </c>
      <c r="I207">
        <v>0.13900000000000001</v>
      </c>
      <c r="J207">
        <v>7</v>
      </c>
      <c r="K207">
        <v>7</v>
      </c>
      <c r="L207" t="s">
        <v>43</v>
      </c>
      <c r="M207" t="s">
        <v>44</v>
      </c>
      <c r="N207" t="s">
        <v>45</v>
      </c>
      <c r="O207">
        <v>8</v>
      </c>
      <c r="P207" t="s">
        <v>30</v>
      </c>
      <c r="Q207">
        <v>12.3</v>
      </c>
      <c r="R207">
        <f t="shared" si="12"/>
        <v>3</v>
      </c>
      <c r="S207">
        <f t="shared" si="13"/>
        <v>2</v>
      </c>
      <c r="T207">
        <f t="shared" si="14"/>
        <v>0</v>
      </c>
      <c r="U207" s="2" t="str">
        <f t="shared" si="15"/>
        <v>2</v>
      </c>
    </row>
    <row r="208" spans="1:21" x14ac:dyDescent="0.25">
      <c r="A208">
        <v>2958</v>
      </c>
      <c r="B208" t="s">
        <v>22</v>
      </c>
      <c r="C208">
        <v>0.65500000000000003</v>
      </c>
      <c r="D208">
        <v>0.5</v>
      </c>
      <c r="E208">
        <v>0.20499999999999999</v>
      </c>
      <c r="F208">
        <v>1.528</v>
      </c>
      <c r="G208">
        <v>0.62150000000000005</v>
      </c>
      <c r="H208">
        <v>0.3725</v>
      </c>
      <c r="I208">
        <v>0.45350000000000001</v>
      </c>
      <c r="J208">
        <v>11</v>
      </c>
      <c r="K208">
        <v>12</v>
      </c>
      <c r="L208" t="s">
        <v>63</v>
      </c>
      <c r="M208" t="s">
        <v>64</v>
      </c>
      <c r="N208" t="s">
        <v>29</v>
      </c>
      <c r="O208">
        <v>1</v>
      </c>
      <c r="P208" t="s">
        <v>21</v>
      </c>
      <c r="Q208">
        <v>22.1</v>
      </c>
      <c r="R208">
        <f t="shared" si="12"/>
        <v>3</v>
      </c>
      <c r="S208">
        <f t="shared" si="13"/>
        <v>2</v>
      </c>
      <c r="T208">
        <f t="shared" si="14"/>
        <v>0</v>
      </c>
      <c r="U208" s="2" t="str">
        <f t="shared" si="15"/>
        <v>2</v>
      </c>
    </row>
    <row r="209" spans="1:21" x14ac:dyDescent="0.25">
      <c r="A209">
        <v>1075</v>
      </c>
      <c r="B209" t="s">
        <v>17</v>
      </c>
      <c r="C209">
        <v>0.41</v>
      </c>
      <c r="D209">
        <v>0.3</v>
      </c>
      <c r="E209">
        <v>0.1</v>
      </c>
      <c r="F209">
        <v>0.28199999999999997</v>
      </c>
      <c r="G209">
        <v>0.1255</v>
      </c>
      <c r="H209">
        <v>5.7000000000000002E-2</v>
      </c>
      <c r="I209">
        <v>8.7499999999999994E-2</v>
      </c>
      <c r="J209">
        <v>7</v>
      </c>
      <c r="K209">
        <v>12</v>
      </c>
      <c r="L209" t="s">
        <v>63</v>
      </c>
      <c r="M209" t="s">
        <v>64</v>
      </c>
      <c r="N209" t="s">
        <v>29</v>
      </c>
      <c r="O209">
        <v>1</v>
      </c>
      <c r="P209" t="s">
        <v>21</v>
      </c>
      <c r="Q209">
        <v>22.1</v>
      </c>
      <c r="R209">
        <f t="shared" si="12"/>
        <v>3</v>
      </c>
      <c r="S209">
        <f t="shared" si="13"/>
        <v>2</v>
      </c>
      <c r="T209">
        <f t="shared" si="14"/>
        <v>0</v>
      </c>
      <c r="U209" s="2" t="str">
        <f t="shared" si="15"/>
        <v>2</v>
      </c>
    </row>
    <row r="210" spans="1:21" x14ac:dyDescent="0.25">
      <c r="A210">
        <v>1711</v>
      </c>
      <c r="B210" t="s">
        <v>31</v>
      </c>
      <c r="C210">
        <v>0.64500000000000002</v>
      </c>
      <c r="D210">
        <v>0.51</v>
      </c>
      <c r="E210">
        <v>0.19500000000000001</v>
      </c>
      <c r="F210">
        <v>1.226</v>
      </c>
      <c r="G210">
        <v>0.58850000000000002</v>
      </c>
      <c r="H210">
        <v>0.2215</v>
      </c>
      <c r="I210">
        <v>0.3745</v>
      </c>
      <c r="J210">
        <v>10</v>
      </c>
      <c r="K210">
        <v>6</v>
      </c>
      <c r="L210" t="s">
        <v>40</v>
      </c>
      <c r="M210" t="s">
        <v>41</v>
      </c>
      <c r="N210" t="s">
        <v>42</v>
      </c>
      <c r="O210">
        <v>8</v>
      </c>
      <c r="P210" t="s">
        <v>30</v>
      </c>
      <c r="Q210">
        <v>12.3</v>
      </c>
      <c r="R210">
        <f t="shared" si="12"/>
        <v>3</v>
      </c>
      <c r="S210">
        <f t="shared" si="13"/>
        <v>3</v>
      </c>
      <c r="T210">
        <f t="shared" si="14"/>
        <v>3</v>
      </c>
      <c r="U210" s="2" t="str">
        <f t="shared" si="15"/>
        <v>3</v>
      </c>
    </row>
    <row r="211" spans="1:21" x14ac:dyDescent="0.25">
      <c r="A211">
        <v>973</v>
      </c>
      <c r="B211" t="s">
        <v>22</v>
      </c>
      <c r="C211">
        <v>0.52500000000000002</v>
      </c>
      <c r="D211">
        <v>0.41499999999999998</v>
      </c>
      <c r="E211">
        <v>0.14000000000000001</v>
      </c>
      <c r="F211">
        <v>0.72399999999999998</v>
      </c>
      <c r="G211">
        <v>0.34749999999999998</v>
      </c>
      <c r="H211">
        <v>0.17299999999999999</v>
      </c>
      <c r="I211">
        <v>0.17499999999999999</v>
      </c>
      <c r="J211">
        <v>8</v>
      </c>
      <c r="K211">
        <v>8</v>
      </c>
      <c r="L211" t="s">
        <v>55</v>
      </c>
      <c r="M211" t="s">
        <v>56</v>
      </c>
      <c r="N211" t="s">
        <v>57</v>
      </c>
      <c r="O211">
        <v>1</v>
      </c>
      <c r="P211" t="s">
        <v>21</v>
      </c>
      <c r="Q211">
        <v>22.1</v>
      </c>
      <c r="R211">
        <f t="shared" si="12"/>
        <v>3</v>
      </c>
      <c r="S211">
        <f t="shared" si="13"/>
        <v>2</v>
      </c>
      <c r="T211">
        <f t="shared" si="14"/>
        <v>0</v>
      </c>
      <c r="U211" s="2" t="str">
        <f t="shared" si="15"/>
        <v>2</v>
      </c>
    </row>
    <row r="212" spans="1:21" x14ac:dyDescent="0.25">
      <c r="A212">
        <v>318</v>
      </c>
      <c r="B212" t="s">
        <v>31</v>
      </c>
      <c r="C212">
        <v>0.45</v>
      </c>
      <c r="D212">
        <v>0.35</v>
      </c>
      <c r="E212">
        <v>0.1</v>
      </c>
      <c r="F212">
        <v>0.36749999999999999</v>
      </c>
      <c r="G212">
        <v>0.14649999999999999</v>
      </c>
      <c r="H212">
        <v>0.10150000000000001</v>
      </c>
      <c r="I212">
        <v>0.12</v>
      </c>
      <c r="J212">
        <v>10</v>
      </c>
      <c r="K212">
        <v>4</v>
      </c>
      <c r="L212" t="s">
        <v>18</v>
      </c>
      <c r="M212" t="s">
        <v>19</v>
      </c>
      <c r="N212" t="s">
        <v>20</v>
      </c>
      <c r="O212">
        <v>10</v>
      </c>
      <c r="P212" t="s">
        <v>35</v>
      </c>
      <c r="Q212">
        <v>24.1</v>
      </c>
      <c r="R212">
        <f t="shared" si="12"/>
        <v>3</v>
      </c>
      <c r="S212">
        <f t="shared" si="13"/>
        <v>2</v>
      </c>
      <c r="T212">
        <f t="shared" si="14"/>
        <v>0</v>
      </c>
      <c r="U212" s="2" t="str">
        <f t="shared" si="15"/>
        <v>2</v>
      </c>
    </row>
    <row r="213" spans="1:21" x14ac:dyDescent="0.25">
      <c r="A213">
        <v>2196</v>
      </c>
      <c r="B213" t="s">
        <v>17</v>
      </c>
      <c r="C213">
        <v>0.26</v>
      </c>
      <c r="D213">
        <v>0.215</v>
      </c>
      <c r="E213">
        <v>0.08</v>
      </c>
      <c r="F213">
        <v>9.9000000000000005E-2</v>
      </c>
      <c r="G213">
        <v>3.6999999999999998E-2</v>
      </c>
      <c r="H213">
        <v>2.5499999999999998E-2</v>
      </c>
      <c r="I213">
        <v>4.4999999999999998E-2</v>
      </c>
      <c r="J213">
        <v>5</v>
      </c>
      <c r="K213">
        <v>2</v>
      </c>
      <c r="L213" t="s">
        <v>52</v>
      </c>
      <c r="M213" t="s">
        <v>53</v>
      </c>
      <c r="N213" t="s">
        <v>54</v>
      </c>
      <c r="O213">
        <v>8</v>
      </c>
      <c r="P213" t="s">
        <v>30</v>
      </c>
      <c r="Q213">
        <v>12.3</v>
      </c>
      <c r="R213">
        <f t="shared" si="12"/>
        <v>3</v>
      </c>
      <c r="S213">
        <f t="shared" si="13"/>
        <v>2</v>
      </c>
      <c r="T213">
        <f t="shared" si="14"/>
        <v>0</v>
      </c>
      <c r="U213" s="2" t="str">
        <f t="shared" si="15"/>
        <v>2</v>
      </c>
    </row>
    <row r="214" spans="1:21" x14ac:dyDescent="0.25">
      <c r="A214">
        <v>1845</v>
      </c>
      <c r="B214" t="s">
        <v>17</v>
      </c>
      <c r="C214">
        <v>0.435</v>
      </c>
      <c r="D214">
        <v>0.34499999999999997</v>
      </c>
      <c r="E214">
        <v>0.12</v>
      </c>
      <c r="F214">
        <v>0.32150000000000001</v>
      </c>
      <c r="G214">
        <v>0.13</v>
      </c>
      <c r="H214">
        <v>5.6000000000000001E-2</v>
      </c>
      <c r="I214">
        <v>0.11849999999999999</v>
      </c>
      <c r="J214">
        <v>7</v>
      </c>
      <c r="K214">
        <v>2</v>
      </c>
      <c r="L214" t="s">
        <v>52</v>
      </c>
      <c r="M214" t="s">
        <v>53</v>
      </c>
      <c r="N214" t="s">
        <v>54</v>
      </c>
      <c r="O214">
        <v>1</v>
      </c>
      <c r="P214" t="s">
        <v>21</v>
      </c>
      <c r="Q214">
        <v>22.1</v>
      </c>
      <c r="R214">
        <f t="shared" si="12"/>
        <v>3</v>
      </c>
      <c r="S214">
        <f t="shared" si="13"/>
        <v>2</v>
      </c>
      <c r="T214">
        <f t="shared" si="14"/>
        <v>0</v>
      </c>
      <c r="U214" s="2" t="str">
        <f t="shared" si="15"/>
        <v>2</v>
      </c>
    </row>
    <row r="215" spans="1:21" x14ac:dyDescent="0.25">
      <c r="A215">
        <v>3975</v>
      </c>
      <c r="B215" t="s">
        <v>17</v>
      </c>
      <c r="C215">
        <v>0.42</v>
      </c>
      <c r="D215">
        <v>0.32</v>
      </c>
      <c r="E215">
        <v>0.115</v>
      </c>
      <c r="F215">
        <v>0.40899999999999997</v>
      </c>
      <c r="G215">
        <v>0.20549999999999999</v>
      </c>
      <c r="H215">
        <v>9.35E-2</v>
      </c>
      <c r="I215">
        <v>0.105</v>
      </c>
      <c r="J215">
        <v>8</v>
      </c>
      <c r="K215">
        <v>10</v>
      </c>
      <c r="L215" t="s">
        <v>23</v>
      </c>
      <c r="M215" t="s">
        <v>24</v>
      </c>
      <c r="N215" t="s">
        <v>25</v>
      </c>
      <c r="O215">
        <v>3</v>
      </c>
      <c r="P215" t="s">
        <v>39</v>
      </c>
      <c r="Q215">
        <v>3.6</v>
      </c>
      <c r="R215">
        <f t="shared" si="12"/>
        <v>3</v>
      </c>
      <c r="S215">
        <f t="shared" si="13"/>
        <v>2</v>
      </c>
      <c r="T215">
        <f t="shared" si="14"/>
        <v>0</v>
      </c>
      <c r="U215" s="2" t="str">
        <f t="shared" si="15"/>
        <v>2</v>
      </c>
    </row>
    <row r="216" spans="1:21" x14ac:dyDescent="0.25">
      <c r="A216">
        <v>2904</v>
      </c>
      <c r="B216" t="s">
        <v>22</v>
      </c>
      <c r="C216">
        <v>0.57499999999999996</v>
      </c>
      <c r="D216">
        <v>0.42499999999999999</v>
      </c>
      <c r="E216">
        <v>0.15</v>
      </c>
      <c r="F216">
        <v>0.87649999999999995</v>
      </c>
      <c r="G216">
        <v>0.45500000000000002</v>
      </c>
      <c r="H216">
        <v>0.18</v>
      </c>
      <c r="I216">
        <v>0.22800000000000001</v>
      </c>
      <c r="J216">
        <v>8</v>
      </c>
      <c r="K216">
        <v>12</v>
      </c>
      <c r="L216" t="s">
        <v>63</v>
      </c>
      <c r="M216" t="s">
        <v>64</v>
      </c>
      <c r="N216" t="s">
        <v>29</v>
      </c>
      <c r="O216">
        <v>3</v>
      </c>
      <c r="P216" t="s">
        <v>39</v>
      </c>
      <c r="Q216">
        <v>3.6</v>
      </c>
      <c r="R216">
        <f t="shared" si="12"/>
        <v>3</v>
      </c>
      <c r="S216">
        <f t="shared" si="13"/>
        <v>2</v>
      </c>
      <c r="T216">
        <f t="shared" si="14"/>
        <v>0</v>
      </c>
      <c r="U216" s="2" t="str">
        <f t="shared" si="15"/>
        <v>2</v>
      </c>
    </row>
    <row r="217" spans="1:21" x14ac:dyDescent="0.25">
      <c r="A217">
        <v>3748</v>
      </c>
      <c r="B217" t="s">
        <v>17</v>
      </c>
      <c r="C217">
        <v>0.38500000000000001</v>
      </c>
      <c r="D217">
        <v>0.28999999999999998</v>
      </c>
      <c r="E217">
        <v>0.1</v>
      </c>
      <c r="F217">
        <v>0.25750000000000001</v>
      </c>
      <c r="G217">
        <v>0.1</v>
      </c>
      <c r="H217">
        <v>6.0999999999999999E-2</v>
      </c>
      <c r="I217">
        <v>8.5999999999999993E-2</v>
      </c>
      <c r="J217">
        <v>6</v>
      </c>
      <c r="K217">
        <v>14</v>
      </c>
      <c r="L217" t="s">
        <v>60</v>
      </c>
      <c r="M217" t="s">
        <v>61</v>
      </c>
      <c r="N217" t="s">
        <v>62</v>
      </c>
      <c r="O217">
        <v>8</v>
      </c>
      <c r="P217" t="s">
        <v>30</v>
      </c>
      <c r="Q217">
        <v>12.3</v>
      </c>
      <c r="R217">
        <f t="shared" si="12"/>
        <v>3</v>
      </c>
      <c r="S217">
        <f t="shared" si="13"/>
        <v>2</v>
      </c>
      <c r="T217">
        <f t="shared" si="14"/>
        <v>0</v>
      </c>
      <c r="U217" s="2" t="str">
        <f t="shared" si="15"/>
        <v>2</v>
      </c>
    </row>
    <row r="218" spans="1:21" x14ac:dyDescent="0.25">
      <c r="A218">
        <v>2132</v>
      </c>
      <c r="B218" t="s">
        <v>31</v>
      </c>
      <c r="C218">
        <v>0.32</v>
      </c>
      <c r="D218">
        <v>0.24</v>
      </c>
      <c r="E218">
        <v>0.08</v>
      </c>
      <c r="F218">
        <v>0.18</v>
      </c>
      <c r="G218">
        <v>0.08</v>
      </c>
      <c r="H218">
        <v>3.85E-2</v>
      </c>
      <c r="I218">
        <v>5.5E-2</v>
      </c>
      <c r="J218">
        <v>6</v>
      </c>
      <c r="K218">
        <v>7</v>
      </c>
      <c r="L218" t="s">
        <v>43</v>
      </c>
      <c r="M218" t="s">
        <v>44</v>
      </c>
      <c r="N218" t="s">
        <v>45</v>
      </c>
      <c r="O218">
        <v>10</v>
      </c>
      <c r="P218" t="s">
        <v>35</v>
      </c>
      <c r="Q218">
        <v>24.1</v>
      </c>
      <c r="R218">
        <f t="shared" si="12"/>
        <v>3</v>
      </c>
      <c r="S218">
        <f t="shared" si="13"/>
        <v>2</v>
      </c>
      <c r="T218">
        <f t="shared" si="14"/>
        <v>0</v>
      </c>
      <c r="U218" s="2" t="str">
        <f t="shared" si="15"/>
        <v>2</v>
      </c>
    </row>
    <row r="219" spans="1:21" x14ac:dyDescent="0.25">
      <c r="A219">
        <v>2428</v>
      </c>
      <c r="B219" t="s">
        <v>31</v>
      </c>
      <c r="C219">
        <v>0.26</v>
      </c>
      <c r="D219">
        <v>0.19</v>
      </c>
      <c r="E219">
        <v>7.4999999999999997E-2</v>
      </c>
      <c r="F219">
        <v>9.4500000000000001E-2</v>
      </c>
      <c r="G219">
        <v>4.4499999999999998E-2</v>
      </c>
      <c r="H219">
        <v>0.02</v>
      </c>
      <c r="I219">
        <v>0.03</v>
      </c>
      <c r="J219">
        <v>6</v>
      </c>
      <c r="K219">
        <v>5</v>
      </c>
      <c r="L219" t="s">
        <v>49</v>
      </c>
      <c r="M219" t="s">
        <v>50</v>
      </c>
      <c r="N219" t="s">
        <v>51</v>
      </c>
      <c r="O219">
        <v>6</v>
      </c>
      <c r="P219" t="s">
        <v>36</v>
      </c>
      <c r="Q219">
        <v>14.1</v>
      </c>
      <c r="R219">
        <f t="shared" si="12"/>
        <v>3</v>
      </c>
      <c r="S219">
        <f t="shared" si="13"/>
        <v>2</v>
      </c>
      <c r="T219">
        <f t="shared" si="14"/>
        <v>0</v>
      </c>
      <c r="U219" s="2" t="str">
        <f t="shared" si="15"/>
        <v>2</v>
      </c>
    </row>
    <row r="220" spans="1:21" x14ac:dyDescent="0.25">
      <c r="A220">
        <v>2654</v>
      </c>
      <c r="B220" t="s">
        <v>17</v>
      </c>
      <c r="C220">
        <v>0.52</v>
      </c>
      <c r="D220">
        <v>0.39500000000000002</v>
      </c>
      <c r="E220">
        <v>0.13500000000000001</v>
      </c>
      <c r="F220">
        <v>0.63300000000000001</v>
      </c>
      <c r="G220">
        <v>0.29849999999999999</v>
      </c>
      <c r="H220">
        <v>0.1295</v>
      </c>
      <c r="I220">
        <v>0.17499999999999999</v>
      </c>
      <c r="J220">
        <v>9</v>
      </c>
      <c r="K220">
        <v>6</v>
      </c>
      <c r="L220" t="s">
        <v>40</v>
      </c>
      <c r="M220" t="s">
        <v>41</v>
      </c>
      <c r="N220" t="s">
        <v>42</v>
      </c>
      <c r="O220">
        <v>2</v>
      </c>
      <c r="P220" t="s">
        <v>70</v>
      </c>
      <c r="Q220">
        <v>18</v>
      </c>
      <c r="R220">
        <f t="shared" si="12"/>
        <v>3</v>
      </c>
      <c r="S220">
        <f t="shared" si="13"/>
        <v>2</v>
      </c>
      <c r="T220">
        <f t="shared" si="14"/>
        <v>0</v>
      </c>
      <c r="U220" s="2" t="str">
        <f t="shared" si="15"/>
        <v>2</v>
      </c>
    </row>
    <row r="221" spans="1:21" x14ac:dyDescent="0.25">
      <c r="A221">
        <v>959</v>
      </c>
      <c r="B221" t="s">
        <v>17</v>
      </c>
      <c r="C221">
        <v>0.5</v>
      </c>
      <c r="D221">
        <v>0.38500000000000001</v>
      </c>
      <c r="E221">
        <v>0.12</v>
      </c>
      <c r="F221">
        <v>0.56000000000000005</v>
      </c>
      <c r="G221">
        <v>0.28349999999999997</v>
      </c>
      <c r="H221">
        <v>0.10299999999999999</v>
      </c>
      <c r="I221">
        <v>0.13500000000000001</v>
      </c>
      <c r="J221">
        <v>8</v>
      </c>
      <c r="K221">
        <v>7</v>
      </c>
      <c r="L221" t="s">
        <v>43</v>
      </c>
      <c r="M221" t="s">
        <v>44</v>
      </c>
      <c r="N221" t="s">
        <v>45</v>
      </c>
      <c r="O221">
        <v>3</v>
      </c>
      <c r="P221" t="s">
        <v>39</v>
      </c>
      <c r="Q221">
        <v>3.6</v>
      </c>
      <c r="R221">
        <f t="shared" si="12"/>
        <v>3</v>
      </c>
      <c r="S221">
        <f t="shared" si="13"/>
        <v>2</v>
      </c>
      <c r="T221">
        <f t="shared" si="14"/>
        <v>0</v>
      </c>
      <c r="U221" s="2" t="str">
        <f t="shared" si="15"/>
        <v>2</v>
      </c>
    </row>
    <row r="222" spans="1:21" x14ac:dyDescent="0.25">
      <c r="A222">
        <v>2856</v>
      </c>
      <c r="B222" t="s">
        <v>22</v>
      </c>
      <c r="C222">
        <v>0.65500000000000003</v>
      </c>
      <c r="D222">
        <v>0.51500000000000001</v>
      </c>
      <c r="E222">
        <v>0.155</v>
      </c>
      <c r="F222">
        <v>1.3089999999999999</v>
      </c>
      <c r="G222">
        <v>0.52400000000000002</v>
      </c>
      <c r="H222">
        <v>0.34599999999999997</v>
      </c>
      <c r="I222">
        <v>0.38500000000000001</v>
      </c>
      <c r="J222">
        <v>11</v>
      </c>
      <c r="K222">
        <v>9</v>
      </c>
      <c r="L222" t="s">
        <v>67</v>
      </c>
      <c r="M222" t="s">
        <v>68</v>
      </c>
      <c r="N222" t="s">
        <v>69</v>
      </c>
      <c r="O222">
        <v>7</v>
      </c>
      <c r="P222" t="s">
        <v>26</v>
      </c>
      <c r="Q222">
        <v>2.5</v>
      </c>
      <c r="R222">
        <f t="shared" si="12"/>
        <v>3</v>
      </c>
      <c r="S222">
        <f t="shared" si="13"/>
        <v>2</v>
      </c>
      <c r="T222">
        <f t="shared" si="14"/>
        <v>0</v>
      </c>
      <c r="U222" s="2" t="str">
        <f t="shared" si="15"/>
        <v>2</v>
      </c>
    </row>
    <row r="223" spans="1:21" x14ac:dyDescent="0.25">
      <c r="A223">
        <v>299</v>
      </c>
      <c r="B223" t="s">
        <v>31</v>
      </c>
      <c r="C223">
        <v>0.49</v>
      </c>
      <c r="D223">
        <v>0.39500000000000002</v>
      </c>
      <c r="E223">
        <v>0.14000000000000001</v>
      </c>
      <c r="F223">
        <v>0.54900000000000004</v>
      </c>
      <c r="G223">
        <v>0.2215</v>
      </c>
      <c r="H223">
        <v>0.1275</v>
      </c>
      <c r="I223">
        <v>0.15</v>
      </c>
      <c r="J223">
        <v>11</v>
      </c>
      <c r="K223">
        <v>9</v>
      </c>
      <c r="L223" t="s">
        <v>67</v>
      </c>
      <c r="M223" t="s">
        <v>68</v>
      </c>
      <c r="N223" t="s">
        <v>69</v>
      </c>
      <c r="O223">
        <v>5</v>
      </c>
      <c r="P223" t="s">
        <v>34</v>
      </c>
      <c r="Q223">
        <v>12.8</v>
      </c>
      <c r="R223">
        <f t="shared" si="12"/>
        <v>3</v>
      </c>
      <c r="S223">
        <f t="shared" si="13"/>
        <v>2</v>
      </c>
      <c r="T223">
        <f t="shared" si="14"/>
        <v>0</v>
      </c>
      <c r="U223" s="2" t="str">
        <f t="shared" si="15"/>
        <v>2</v>
      </c>
    </row>
    <row r="224" spans="1:21" x14ac:dyDescent="0.25">
      <c r="A224">
        <v>3859</v>
      </c>
      <c r="B224" t="s">
        <v>22</v>
      </c>
      <c r="C224">
        <v>0.56499999999999995</v>
      </c>
      <c r="D224">
        <v>0.45</v>
      </c>
      <c r="E224">
        <v>0.16500000000000001</v>
      </c>
      <c r="F224">
        <v>0.97650000000000003</v>
      </c>
      <c r="G224">
        <v>0.32200000000000001</v>
      </c>
      <c r="H224">
        <v>0.24399999999999999</v>
      </c>
      <c r="I224">
        <v>0.37</v>
      </c>
      <c r="J224">
        <v>12</v>
      </c>
      <c r="K224">
        <v>1</v>
      </c>
      <c r="L224" t="s">
        <v>65</v>
      </c>
      <c r="M224" t="s">
        <v>66</v>
      </c>
      <c r="N224" t="s">
        <v>29</v>
      </c>
      <c r="O224">
        <v>10</v>
      </c>
      <c r="P224" t="s">
        <v>35</v>
      </c>
      <c r="Q224">
        <v>24.1</v>
      </c>
      <c r="R224">
        <f t="shared" si="12"/>
        <v>3</v>
      </c>
      <c r="S224">
        <f t="shared" si="13"/>
        <v>2</v>
      </c>
      <c r="T224">
        <f t="shared" si="14"/>
        <v>0</v>
      </c>
      <c r="U224" s="2" t="str">
        <f t="shared" si="15"/>
        <v>2</v>
      </c>
    </row>
    <row r="225" spans="1:21" x14ac:dyDescent="0.25">
      <c r="A225">
        <v>1187</v>
      </c>
      <c r="B225" t="s">
        <v>22</v>
      </c>
      <c r="C225">
        <v>0.68500000000000005</v>
      </c>
      <c r="D225">
        <v>0.54</v>
      </c>
      <c r="E225">
        <v>0.215</v>
      </c>
      <c r="F225">
        <v>1.7024999999999999</v>
      </c>
      <c r="G225">
        <v>0.66400000000000003</v>
      </c>
      <c r="H225">
        <v>0.36549999999999999</v>
      </c>
      <c r="I225">
        <v>0.47349999999999998</v>
      </c>
      <c r="J225">
        <v>14</v>
      </c>
      <c r="K225">
        <v>14</v>
      </c>
      <c r="L225" t="s">
        <v>60</v>
      </c>
      <c r="M225" t="s">
        <v>61</v>
      </c>
      <c r="N225" t="s">
        <v>62</v>
      </c>
      <c r="O225">
        <v>4</v>
      </c>
      <c r="P225" t="s">
        <v>59</v>
      </c>
      <c r="Q225">
        <v>6.1</v>
      </c>
      <c r="R225">
        <f t="shared" si="12"/>
        <v>3</v>
      </c>
      <c r="S225">
        <f t="shared" si="13"/>
        <v>2</v>
      </c>
      <c r="T225">
        <f t="shared" si="14"/>
        <v>0</v>
      </c>
      <c r="U225" s="2" t="str">
        <f t="shared" si="15"/>
        <v>2</v>
      </c>
    </row>
    <row r="226" spans="1:21" x14ac:dyDescent="0.25">
      <c r="A226">
        <v>2435</v>
      </c>
      <c r="B226" t="s">
        <v>17</v>
      </c>
      <c r="C226">
        <v>0.63500000000000001</v>
      </c>
      <c r="D226">
        <v>0.5</v>
      </c>
      <c r="E226">
        <v>0.18</v>
      </c>
      <c r="F226">
        <v>1.319</v>
      </c>
      <c r="G226">
        <v>0.54849999999999999</v>
      </c>
      <c r="H226">
        <v>0.29199999999999998</v>
      </c>
      <c r="I226">
        <v>0.49</v>
      </c>
      <c r="J226">
        <v>16</v>
      </c>
      <c r="K226">
        <v>7</v>
      </c>
      <c r="L226" t="s">
        <v>43</v>
      </c>
      <c r="M226" t="s">
        <v>44</v>
      </c>
      <c r="N226" t="s">
        <v>45</v>
      </c>
      <c r="O226">
        <v>10</v>
      </c>
      <c r="P226" t="s">
        <v>35</v>
      </c>
      <c r="Q226">
        <v>24.1</v>
      </c>
      <c r="R226">
        <f t="shared" si="12"/>
        <v>1</v>
      </c>
      <c r="S226">
        <f t="shared" si="13"/>
        <v>3</v>
      </c>
      <c r="T226">
        <f t="shared" si="14"/>
        <v>0</v>
      </c>
      <c r="U226" s="2" t="str">
        <f t="shared" si="15"/>
        <v>1</v>
      </c>
    </row>
    <row r="227" spans="1:21" x14ac:dyDescent="0.25">
      <c r="A227">
        <v>2259</v>
      </c>
      <c r="B227" t="s">
        <v>31</v>
      </c>
      <c r="C227">
        <v>0.43</v>
      </c>
      <c r="D227">
        <v>0.33500000000000002</v>
      </c>
      <c r="E227">
        <v>0.115</v>
      </c>
      <c r="F227">
        <v>0.40600000000000003</v>
      </c>
      <c r="G227">
        <v>0.16600000000000001</v>
      </c>
      <c r="H227">
        <v>9.35E-2</v>
      </c>
      <c r="I227">
        <v>0.13500000000000001</v>
      </c>
      <c r="J227">
        <v>8</v>
      </c>
      <c r="K227">
        <v>10</v>
      </c>
      <c r="L227" t="s">
        <v>23</v>
      </c>
      <c r="M227" t="s">
        <v>24</v>
      </c>
      <c r="N227" t="s">
        <v>25</v>
      </c>
      <c r="O227">
        <v>4</v>
      </c>
      <c r="P227" t="s">
        <v>59</v>
      </c>
      <c r="Q227">
        <v>6.1</v>
      </c>
      <c r="R227">
        <f t="shared" si="12"/>
        <v>3</v>
      </c>
      <c r="S227">
        <f t="shared" si="13"/>
        <v>2</v>
      </c>
      <c r="T227">
        <f t="shared" si="14"/>
        <v>0</v>
      </c>
      <c r="U227" s="2" t="str">
        <f t="shared" si="15"/>
        <v>2</v>
      </c>
    </row>
    <row r="228" spans="1:21" x14ac:dyDescent="0.25">
      <c r="A228">
        <v>3702</v>
      </c>
      <c r="B228" t="s">
        <v>31</v>
      </c>
      <c r="C228">
        <v>0.66</v>
      </c>
      <c r="D228">
        <v>0.51</v>
      </c>
      <c r="E228">
        <v>0.18</v>
      </c>
      <c r="F228">
        <v>1.2609999999999999</v>
      </c>
      <c r="G228">
        <v>0.5</v>
      </c>
      <c r="H228">
        <v>0.23350000000000001</v>
      </c>
      <c r="I228">
        <v>0.33900000000000002</v>
      </c>
      <c r="J228">
        <v>10</v>
      </c>
      <c r="K228">
        <v>4</v>
      </c>
      <c r="L228" t="s">
        <v>18</v>
      </c>
      <c r="M228" t="s">
        <v>19</v>
      </c>
      <c r="N228" t="s">
        <v>20</v>
      </c>
      <c r="O228">
        <v>3</v>
      </c>
      <c r="P228" t="s">
        <v>39</v>
      </c>
      <c r="Q228">
        <v>3.6</v>
      </c>
      <c r="R228">
        <f t="shared" si="12"/>
        <v>3</v>
      </c>
      <c r="S228">
        <f t="shared" si="13"/>
        <v>3</v>
      </c>
      <c r="T228">
        <f t="shared" si="14"/>
        <v>3</v>
      </c>
      <c r="U228" s="2" t="str">
        <f t="shared" si="15"/>
        <v>3</v>
      </c>
    </row>
    <row r="229" spans="1:21" x14ac:dyDescent="0.25">
      <c r="A229">
        <v>3144</v>
      </c>
      <c r="B229" t="s">
        <v>17</v>
      </c>
      <c r="C229">
        <v>0.2</v>
      </c>
      <c r="D229">
        <v>0.15</v>
      </c>
      <c r="E229">
        <v>0.04</v>
      </c>
      <c r="F229">
        <v>4.5999999999999999E-2</v>
      </c>
      <c r="G229">
        <v>2.1000000000000001E-2</v>
      </c>
      <c r="H229">
        <v>7.0000000000000001E-3</v>
      </c>
      <c r="I229">
        <v>6.4999999999999997E-3</v>
      </c>
      <c r="J229">
        <v>4</v>
      </c>
      <c r="K229">
        <v>9</v>
      </c>
      <c r="L229" t="s">
        <v>67</v>
      </c>
      <c r="M229" t="s">
        <v>68</v>
      </c>
      <c r="N229" t="s">
        <v>69</v>
      </c>
      <c r="O229">
        <v>4</v>
      </c>
      <c r="P229" t="s">
        <v>59</v>
      </c>
      <c r="Q229">
        <v>6.1</v>
      </c>
      <c r="R229">
        <f t="shared" si="12"/>
        <v>3</v>
      </c>
      <c r="S229">
        <f t="shared" si="13"/>
        <v>2</v>
      </c>
      <c r="T229">
        <f t="shared" si="14"/>
        <v>0</v>
      </c>
      <c r="U229" s="2" t="str">
        <f t="shared" si="15"/>
        <v>2</v>
      </c>
    </row>
    <row r="230" spans="1:21" x14ac:dyDescent="0.25">
      <c r="A230">
        <v>443</v>
      </c>
      <c r="B230" t="s">
        <v>22</v>
      </c>
      <c r="C230">
        <v>0.505</v>
      </c>
      <c r="D230">
        <v>0.42499999999999999</v>
      </c>
      <c r="E230">
        <v>0.14000000000000001</v>
      </c>
      <c r="F230">
        <v>0.85</v>
      </c>
      <c r="G230">
        <v>0.27500000000000002</v>
      </c>
      <c r="H230">
        <v>0.16250000000000001</v>
      </c>
      <c r="I230">
        <v>0.28499999999999998</v>
      </c>
      <c r="J230">
        <v>19</v>
      </c>
      <c r="K230">
        <v>6</v>
      </c>
      <c r="L230" t="s">
        <v>40</v>
      </c>
      <c r="M230" t="s">
        <v>41</v>
      </c>
      <c r="N230" t="s">
        <v>42</v>
      </c>
      <c r="O230">
        <v>7</v>
      </c>
      <c r="P230" t="s">
        <v>26</v>
      </c>
      <c r="Q230">
        <v>2.5</v>
      </c>
      <c r="R230">
        <f t="shared" si="12"/>
        <v>3</v>
      </c>
      <c r="S230">
        <f t="shared" si="13"/>
        <v>2</v>
      </c>
      <c r="T230">
        <f t="shared" si="14"/>
        <v>0</v>
      </c>
      <c r="U230" s="2" t="str">
        <f t="shared" si="15"/>
        <v>2</v>
      </c>
    </row>
    <row r="231" spans="1:21" x14ac:dyDescent="0.25">
      <c r="A231">
        <v>395</v>
      </c>
      <c r="B231" t="s">
        <v>17</v>
      </c>
      <c r="C231">
        <v>0.34499999999999997</v>
      </c>
      <c r="D231">
        <v>0.27500000000000002</v>
      </c>
      <c r="E231">
        <v>9.5000000000000001E-2</v>
      </c>
      <c r="F231">
        <v>0.19950000000000001</v>
      </c>
      <c r="G231">
        <v>7.5499999999999998E-2</v>
      </c>
      <c r="H231">
        <v>5.3499999999999999E-2</v>
      </c>
      <c r="I231">
        <v>7.0000000000000007E-2</v>
      </c>
      <c r="J231">
        <v>6</v>
      </c>
      <c r="K231">
        <v>12</v>
      </c>
      <c r="L231" t="s">
        <v>63</v>
      </c>
      <c r="M231" t="s">
        <v>64</v>
      </c>
      <c r="N231" t="s">
        <v>29</v>
      </c>
      <c r="O231">
        <v>3</v>
      </c>
      <c r="P231" t="s">
        <v>39</v>
      </c>
      <c r="Q231">
        <v>3.6</v>
      </c>
      <c r="R231">
        <f t="shared" si="12"/>
        <v>3</v>
      </c>
      <c r="S231">
        <f t="shared" si="13"/>
        <v>2</v>
      </c>
      <c r="T231">
        <f t="shared" si="14"/>
        <v>0</v>
      </c>
      <c r="U231" s="2" t="str">
        <f t="shared" si="15"/>
        <v>2</v>
      </c>
    </row>
    <row r="232" spans="1:21" x14ac:dyDescent="0.25">
      <c r="A232">
        <v>448</v>
      </c>
      <c r="B232" t="s">
        <v>31</v>
      </c>
      <c r="C232">
        <v>0.56499999999999995</v>
      </c>
      <c r="D232">
        <v>0.45500000000000002</v>
      </c>
      <c r="E232">
        <v>0.185</v>
      </c>
      <c r="F232">
        <v>0.92649999999999999</v>
      </c>
      <c r="G232">
        <v>0.35399999999999998</v>
      </c>
      <c r="H232">
        <v>0.1575</v>
      </c>
      <c r="I232">
        <v>0.375</v>
      </c>
      <c r="J232">
        <v>16</v>
      </c>
      <c r="K232">
        <v>14</v>
      </c>
      <c r="L232" t="s">
        <v>60</v>
      </c>
      <c r="M232" t="s">
        <v>61</v>
      </c>
      <c r="N232" t="s">
        <v>62</v>
      </c>
      <c r="O232">
        <v>9</v>
      </c>
      <c r="P232" t="s">
        <v>58</v>
      </c>
      <c r="Q232">
        <v>1.9</v>
      </c>
      <c r="R232">
        <f t="shared" si="12"/>
        <v>3</v>
      </c>
      <c r="S232">
        <f t="shared" si="13"/>
        <v>2</v>
      </c>
      <c r="T232">
        <f t="shared" si="14"/>
        <v>0</v>
      </c>
      <c r="U232" s="2" t="str">
        <f t="shared" si="15"/>
        <v>2</v>
      </c>
    </row>
    <row r="233" spans="1:21" x14ac:dyDescent="0.25">
      <c r="A233">
        <v>1405</v>
      </c>
      <c r="B233" t="s">
        <v>22</v>
      </c>
      <c r="C233">
        <v>0.65500000000000003</v>
      </c>
      <c r="D233">
        <v>0.52500000000000002</v>
      </c>
      <c r="E233">
        <v>0.19</v>
      </c>
      <c r="F233">
        <v>1.3594999999999999</v>
      </c>
      <c r="G233">
        <v>0.56399999999999995</v>
      </c>
      <c r="H233">
        <v>0.32150000000000001</v>
      </c>
      <c r="I233">
        <v>0.39850000000000002</v>
      </c>
      <c r="J233">
        <v>10</v>
      </c>
      <c r="K233">
        <v>5</v>
      </c>
      <c r="L233" t="s">
        <v>49</v>
      </c>
      <c r="M233" t="s">
        <v>50</v>
      </c>
      <c r="N233" t="s">
        <v>51</v>
      </c>
      <c r="O233">
        <v>4</v>
      </c>
      <c r="P233" t="s">
        <v>59</v>
      </c>
      <c r="Q233">
        <v>6.1</v>
      </c>
      <c r="R233">
        <f t="shared" si="12"/>
        <v>3</v>
      </c>
      <c r="S233">
        <f t="shared" si="13"/>
        <v>2</v>
      </c>
      <c r="T233">
        <f t="shared" si="14"/>
        <v>0</v>
      </c>
      <c r="U233" s="2" t="str">
        <f t="shared" si="15"/>
        <v>2</v>
      </c>
    </row>
    <row r="234" spans="1:21" x14ac:dyDescent="0.25">
      <c r="A234">
        <v>3776</v>
      </c>
      <c r="B234" t="s">
        <v>31</v>
      </c>
      <c r="C234">
        <v>0.57999999999999996</v>
      </c>
      <c r="D234">
        <v>0.45</v>
      </c>
      <c r="E234">
        <v>0.155</v>
      </c>
      <c r="F234">
        <v>0.82750000000000001</v>
      </c>
      <c r="G234">
        <v>0.32100000000000001</v>
      </c>
      <c r="H234">
        <v>0.19750000000000001</v>
      </c>
      <c r="I234">
        <v>0.2445</v>
      </c>
      <c r="J234">
        <v>8</v>
      </c>
      <c r="K234">
        <v>2</v>
      </c>
      <c r="L234" t="s">
        <v>52</v>
      </c>
      <c r="M234" t="s">
        <v>53</v>
      </c>
      <c r="N234" t="s">
        <v>54</v>
      </c>
      <c r="O234">
        <v>8</v>
      </c>
      <c r="P234" t="s">
        <v>30</v>
      </c>
      <c r="Q234">
        <v>12.3</v>
      </c>
      <c r="R234">
        <f t="shared" si="12"/>
        <v>3</v>
      </c>
      <c r="S234">
        <f t="shared" si="13"/>
        <v>2</v>
      </c>
      <c r="T234">
        <f t="shared" si="14"/>
        <v>0</v>
      </c>
      <c r="U234" s="2" t="str">
        <f t="shared" si="15"/>
        <v>2</v>
      </c>
    </row>
    <row r="235" spans="1:21" x14ac:dyDescent="0.25">
      <c r="A235">
        <v>3210</v>
      </c>
      <c r="B235" t="s">
        <v>17</v>
      </c>
      <c r="C235">
        <v>0.43</v>
      </c>
      <c r="D235">
        <v>0.34</v>
      </c>
      <c r="E235">
        <v>0.125</v>
      </c>
      <c r="F235">
        <v>0.38400000000000001</v>
      </c>
      <c r="G235">
        <v>0.13750000000000001</v>
      </c>
      <c r="H235">
        <v>6.0999999999999999E-2</v>
      </c>
      <c r="I235">
        <v>0.14599999999999999</v>
      </c>
      <c r="J235">
        <v>14</v>
      </c>
      <c r="K235">
        <v>7</v>
      </c>
      <c r="L235" t="s">
        <v>43</v>
      </c>
      <c r="M235" t="s">
        <v>44</v>
      </c>
      <c r="N235" t="s">
        <v>45</v>
      </c>
      <c r="O235">
        <v>5</v>
      </c>
      <c r="P235" t="s">
        <v>34</v>
      </c>
      <c r="Q235">
        <v>12.8</v>
      </c>
      <c r="R235">
        <f t="shared" si="12"/>
        <v>3</v>
      </c>
      <c r="S235">
        <f t="shared" si="13"/>
        <v>2</v>
      </c>
      <c r="T235">
        <f t="shared" si="14"/>
        <v>0</v>
      </c>
      <c r="U235" s="2" t="str">
        <f t="shared" si="15"/>
        <v>2</v>
      </c>
    </row>
    <row r="236" spans="1:21" x14ac:dyDescent="0.25">
      <c r="A236">
        <v>2183</v>
      </c>
      <c r="B236" t="s">
        <v>31</v>
      </c>
      <c r="C236">
        <v>0.55000000000000004</v>
      </c>
      <c r="D236">
        <v>0.43</v>
      </c>
      <c r="E236">
        <v>0.16</v>
      </c>
      <c r="F236">
        <v>0.92949999999999999</v>
      </c>
      <c r="G236">
        <v>0.317</v>
      </c>
      <c r="H236">
        <v>0.17349999999999999</v>
      </c>
      <c r="I236">
        <v>0.35499999999999998</v>
      </c>
      <c r="J236">
        <v>13</v>
      </c>
      <c r="K236">
        <v>9</v>
      </c>
      <c r="L236" t="s">
        <v>67</v>
      </c>
      <c r="M236" t="s">
        <v>68</v>
      </c>
      <c r="N236" t="s">
        <v>69</v>
      </c>
      <c r="O236">
        <v>2</v>
      </c>
      <c r="P236" t="s">
        <v>70</v>
      </c>
      <c r="Q236">
        <v>18</v>
      </c>
      <c r="R236">
        <f t="shared" si="12"/>
        <v>3</v>
      </c>
      <c r="S236">
        <f t="shared" si="13"/>
        <v>2</v>
      </c>
      <c r="T236">
        <f t="shared" si="14"/>
        <v>0</v>
      </c>
      <c r="U236" s="2" t="str">
        <f t="shared" si="15"/>
        <v>2</v>
      </c>
    </row>
    <row r="237" spans="1:21" x14ac:dyDescent="0.25">
      <c r="A237">
        <v>1250</v>
      </c>
      <c r="B237" t="s">
        <v>17</v>
      </c>
      <c r="C237">
        <v>0.39500000000000002</v>
      </c>
      <c r="D237">
        <v>0.27</v>
      </c>
      <c r="E237">
        <v>0.1</v>
      </c>
      <c r="F237">
        <v>0.29849999999999999</v>
      </c>
      <c r="G237">
        <v>0.14449999999999999</v>
      </c>
      <c r="H237">
        <v>6.0999999999999999E-2</v>
      </c>
      <c r="I237">
        <v>8.2000000000000003E-2</v>
      </c>
      <c r="J237">
        <v>5</v>
      </c>
      <c r="K237">
        <v>1</v>
      </c>
      <c r="L237" t="s">
        <v>65</v>
      </c>
      <c r="M237" t="s">
        <v>66</v>
      </c>
      <c r="N237" t="s">
        <v>29</v>
      </c>
      <c r="O237">
        <v>6</v>
      </c>
      <c r="P237" t="s">
        <v>36</v>
      </c>
      <c r="Q237">
        <v>14.1</v>
      </c>
      <c r="R237">
        <f t="shared" si="12"/>
        <v>3</v>
      </c>
      <c r="S237">
        <f t="shared" si="13"/>
        <v>2</v>
      </c>
      <c r="T237">
        <f t="shared" si="14"/>
        <v>0</v>
      </c>
      <c r="U237" s="2" t="str">
        <f t="shared" si="15"/>
        <v>2</v>
      </c>
    </row>
    <row r="238" spans="1:21" x14ac:dyDescent="0.25">
      <c r="A238">
        <v>2014</v>
      </c>
      <c r="B238" t="s">
        <v>31</v>
      </c>
      <c r="C238">
        <v>0.47</v>
      </c>
      <c r="D238">
        <v>0.36499999999999999</v>
      </c>
      <c r="E238">
        <v>0.13500000000000001</v>
      </c>
      <c r="F238">
        <v>0.52200000000000002</v>
      </c>
      <c r="G238">
        <v>0.23949999999999999</v>
      </c>
      <c r="H238">
        <v>0.1525</v>
      </c>
      <c r="I238">
        <v>0.14499999999999999</v>
      </c>
      <c r="J238">
        <v>10</v>
      </c>
      <c r="K238">
        <v>5</v>
      </c>
      <c r="L238" t="s">
        <v>49</v>
      </c>
      <c r="M238" t="s">
        <v>50</v>
      </c>
      <c r="N238" t="s">
        <v>51</v>
      </c>
      <c r="O238">
        <v>4</v>
      </c>
      <c r="P238" t="s">
        <v>59</v>
      </c>
      <c r="Q238">
        <v>6.1</v>
      </c>
      <c r="R238">
        <f t="shared" si="12"/>
        <v>3</v>
      </c>
      <c r="S238">
        <f t="shared" si="13"/>
        <v>2</v>
      </c>
      <c r="T238">
        <f t="shared" si="14"/>
        <v>0</v>
      </c>
      <c r="U238" s="2" t="str">
        <f t="shared" si="15"/>
        <v>2</v>
      </c>
    </row>
    <row r="239" spans="1:21" x14ac:dyDescent="0.25">
      <c r="A239">
        <v>1006</v>
      </c>
      <c r="B239" t="s">
        <v>31</v>
      </c>
      <c r="C239">
        <v>0.60499999999999998</v>
      </c>
      <c r="D239">
        <v>0.47499999999999998</v>
      </c>
      <c r="E239">
        <v>0.155</v>
      </c>
      <c r="F239">
        <v>1.161</v>
      </c>
      <c r="G239">
        <v>0.57199999999999995</v>
      </c>
      <c r="H239">
        <v>0.2455</v>
      </c>
      <c r="I239">
        <v>0.27500000000000002</v>
      </c>
      <c r="J239">
        <v>9</v>
      </c>
      <c r="K239">
        <v>13</v>
      </c>
      <c r="L239" t="s">
        <v>27</v>
      </c>
      <c r="M239" t="s">
        <v>28</v>
      </c>
      <c r="N239" t="s">
        <v>29</v>
      </c>
      <c r="O239">
        <v>2</v>
      </c>
      <c r="P239" t="s">
        <v>70</v>
      </c>
      <c r="Q239">
        <v>18</v>
      </c>
      <c r="R239">
        <f t="shared" si="12"/>
        <v>3</v>
      </c>
      <c r="S239">
        <f t="shared" si="13"/>
        <v>3</v>
      </c>
      <c r="T239">
        <f t="shared" si="14"/>
        <v>3</v>
      </c>
      <c r="U239" s="2" t="str">
        <f t="shared" si="15"/>
        <v>3</v>
      </c>
    </row>
    <row r="240" spans="1:21" x14ac:dyDescent="0.25">
      <c r="A240">
        <v>1221</v>
      </c>
      <c r="B240" t="s">
        <v>17</v>
      </c>
      <c r="C240">
        <v>0.33</v>
      </c>
      <c r="D240">
        <v>0.25</v>
      </c>
      <c r="E240">
        <v>9.5000000000000001E-2</v>
      </c>
      <c r="F240">
        <v>0.20849999999999999</v>
      </c>
      <c r="G240">
        <v>0.10199999999999999</v>
      </c>
      <c r="H240">
        <v>3.95E-2</v>
      </c>
      <c r="I240">
        <v>5.1999999999999998E-2</v>
      </c>
      <c r="J240">
        <v>7</v>
      </c>
      <c r="K240">
        <v>8</v>
      </c>
      <c r="L240" t="s">
        <v>55</v>
      </c>
      <c r="M240" t="s">
        <v>56</v>
      </c>
      <c r="N240" t="s">
        <v>57</v>
      </c>
      <c r="O240">
        <v>1</v>
      </c>
      <c r="P240" t="s">
        <v>21</v>
      </c>
      <c r="Q240">
        <v>22.1</v>
      </c>
      <c r="R240">
        <f t="shared" si="12"/>
        <v>3</v>
      </c>
      <c r="S240">
        <f t="shared" si="13"/>
        <v>2</v>
      </c>
      <c r="T240">
        <f t="shared" si="14"/>
        <v>0</v>
      </c>
      <c r="U240" s="2" t="str">
        <f t="shared" si="15"/>
        <v>2</v>
      </c>
    </row>
    <row r="241" spans="1:21" x14ac:dyDescent="0.25">
      <c r="A241">
        <v>3855</v>
      </c>
      <c r="B241" t="s">
        <v>22</v>
      </c>
      <c r="C241">
        <v>0.48499999999999999</v>
      </c>
      <c r="D241">
        <v>0.4</v>
      </c>
      <c r="E241">
        <v>0.155</v>
      </c>
      <c r="F241">
        <v>0.73099999999999998</v>
      </c>
      <c r="G241">
        <v>0.23599999999999999</v>
      </c>
      <c r="H241">
        <v>0.183</v>
      </c>
      <c r="I241">
        <v>0.255</v>
      </c>
      <c r="J241">
        <v>11</v>
      </c>
      <c r="K241">
        <v>7</v>
      </c>
      <c r="L241" t="s">
        <v>43</v>
      </c>
      <c r="M241" t="s">
        <v>44</v>
      </c>
      <c r="N241" t="s">
        <v>45</v>
      </c>
      <c r="O241">
        <v>3</v>
      </c>
      <c r="P241" t="s">
        <v>39</v>
      </c>
      <c r="Q241">
        <v>3.6</v>
      </c>
      <c r="R241">
        <f t="shared" si="12"/>
        <v>3</v>
      </c>
      <c r="S241">
        <f t="shared" si="13"/>
        <v>2</v>
      </c>
      <c r="T241">
        <f t="shared" si="14"/>
        <v>0</v>
      </c>
      <c r="U241" s="2" t="str">
        <f t="shared" si="15"/>
        <v>2</v>
      </c>
    </row>
    <row r="242" spans="1:21" x14ac:dyDescent="0.25">
      <c r="A242">
        <v>687</v>
      </c>
      <c r="B242" t="s">
        <v>22</v>
      </c>
      <c r="C242">
        <v>0.53500000000000003</v>
      </c>
      <c r="D242">
        <v>0.4</v>
      </c>
      <c r="E242">
        <v>0.15</v>
      </c>
      <c r="F242">
        <v>0.80449999999999999</v>
      </c>
      <c r="G242">
        <v>0.33450000000000002</v>
      </c>
      <c r="H242">
        <v>0.21249999999999999</v>
      </c>
      <c r="I242">
        <v>0.21</v>
      </c>
      <c r="J242">
        <v>13</v>
      </c>
      <c r="K242">
        <v>13</v>
      </c>
      <c r="L242" t="s">
        <v>27</v>
      </c>
      <c r="M242" t="s">
        <v>28</v>
      </c>
      <c r="N242" t="s">
        <v>29</v>
      </c>
      <c r="O242">
        <v>7</v>
      </c>
      <c r="P242" t="s">
        <v>26</v>
      </c>
      <c r="Q242">
        <v>2.5</v>
      </c>
      <c r="R242">
        <f t="shared" si="12"/>
        <v>3</v>
      </c>
      <c r="S242">
        <f t="shared" si="13"/>
        <v>2</v>
      </c>
      <c r="T242">
        <f t="shared" si="14"/>
        <v>0</v>
      </c>
      <c r="U242" s="2" t="str">
        <f t="shared" si="15"/>
        <v>2</v>
      </c>
    </row>
    <row r="243" spans="1:21" x14ac:dyDescent="0.25">
      <c r="A243">
        <v>322</v>
      </c>
      <c r="B243" t="s">
        <v>17</v>
      </c>
      <c r="C243">
        <v>0.19</v>
      </c>
      <c r="D243">
        <v>0.14499999999999999</v>
      </c>
      <c r="E243">
        <v>0.04</v>
      </c>
      <c r="F243">
        <v>3.7999999999999999E-2</v>
      </c>
      <c r="G243">
        <v>1.6500000000000001E-2</v>
      </c>
      <c r="H243">
        <v>6.4999999999999997E-3</v>
      </c>
      <c r="I243">
        <v>1.4999999999999999E-2</v>
      </c>
      <c r="J243">
        <v>4</v>
      </c>
      <c r="K243">
        <v>10</v>
      </c>
      <c r="L243" t="s">
        <v>23</v>
      </c>
      <c r="M243" t="s">
        <v>24</v>
      </c>
      <c r="N243" t="s">
        <v>25</v>
      </c>
      <c r="O243">
        <v>2</v>
      </c>
      <c r="P243" t="s">
        <v>70</v>
      </c>
      <c r="Q243">
        <v>18</v>
      </c>
      <c r="R243">
        <f t="shared" si="12"/>
        <v>3</v>
      </c>
      <c r="S243">
        <f t="shared" si="13"/>
        <v>2</v>
      </c>
      <c r="T243">
        <f t="shared" si="14"/>
        <v>0</v>
      </c>
      <c r="U243" s="2" t="str">
        <f t="shared" si="15"/>
        <v>2</v>
      </c>
    </row>
    <row r="244" spans="1:21" x14ac:dyDescent="0.25">
      <c r="A244">
        <v>3335</v>
      </c>
      <c r="B244" t="s">
        <v>17</v>
      </c>
      <c r="C244">
        <v>0.39</v>
      </c>
      <c r="D244">
        <v>0.3</v>
      </c>
      <c r="E244">
        <v>0.105</v>
      </c>
      <c r="F244">
        <v>0.25900000000000001</v>
      </c>
      <c r="G244">
        <v>9.5500000000000002E-2</v>
      </c>
      <c r="H244">
        <v>3.7999999999999999E-2</v>
      </c>
      <c r="I244">
        <v>8.5000000000000006E-2</v>
      </c>
      <c r="J244">
        <v>8</v>
      </c>
      <c r="K244">
        <v>5</v>
      </c>
      <c r="L244" t="s">
        <v>49</v>
      </c>
      <c r="M244" t="s">
        <v>50</v>
      </c>
      <c r="N244" t="s">
        <v>51</v>
      </c>
      <c r="O244">
        <v>8</v>
      </c>
      <c r="P244" t="s">
        <v>30</v>
      </c>
      <c r="Q244">
        <v>12.3</v>
      </c>
      <c r="R244">
        <f t="shared" si="12"/>
        <v>3</v>
      </c>
      <c r="S244">
        <f t="shared" si="13"/>
        <v>2</v>
      </c>
      <c r="T244">
        <f t="shared" si="14"/>
        <v>0</v>
      </c>
      <c r="U244" s="2" t="str">
        <f t="shared" si="15"/>
        <v>2</v>
      </c>
    </row>
    <row r="245" spans="1:21" x14ac:dyDescent="0.25">
      <c r="A245">
        <v>2388</v>
      </c>
      <c r="B245" t="s">
        <v>17</v>
      </c>
      <c r="C245">
        <v>0.47</v>
      </c>
      <c r="D245">
        <v>0.35</v>
      </c>
      <c r="E245">
        <v>0.13500000000000001</v>
      </c>
      <c r="F245">
        <v>0.56699999999999995</v>
      </c>
      <c r="G245">
        <v>0.23150000000000001</v>
      </c>
      <c r="H245">
        <v>0.14649999999999999</v>
      </c>
      <c r="I245">
        <v>0.1525</v>
      </c>
      <c r="J245">
        <v>11</v>
      </c>
      <c r="K245">
        <v>2</v>
      </c>
      <c r="L245" t="s">
        <v>52</v>
      </c>
      <c r="M245" t="s">
        <v>53</v>
      </c>
      <c r="N245" t="s">
        <v>54</v>
      </c>
      <c r="O245">
        <v>4</v>
      </c>
      <c r="P245" t="s">
        <v>59</v>
      </c>
      <c r="Q245">
        <v>6.1</v>
      </c>
      <c r="R245">
        <f t="shared" si="12"/>
        <v>3</v>
      </c>
      <c r="S245">
        <f t="shared" si="13"/>
        <v>2</v>
      </c>
      <c r="T245">
        <f t="shared" si="14"/>
        <v>0</v>
      </c>
      <c r="U245" s="2" t="str">
        <f t="shared" si="15"/>
        <v>2</v>
      </c>
    </row>
    <row r="246" spans="1:21" x14ac:dyDescent="0.25">
      <c r="A246">
        <v>2450</v>
      </c>
      <c r="B246" t="s">
        <v>22</v>
      </c>
      <c r="C246">
        <v>0.37</v>
      </c>
      <c r="D246">
        <v>0.28499999999999998</v>
      </c>
      <c r="E246">
        <v>0.105</v>
      </c>
      <c r="F246">
        <v>0.27</v>
      </c>
      <c r="G246">
        <v>0.1125</v>
      </c>
      <c r="H246">
        <v>5.8500000000000003E-2</v>
      </c>
      <c r="I246">
        <v>8.3500000000000005E-2</v>
      </c>
      <c r="J246">
        <v>9</v>
      </c>
      <c r="K246">
        <v>11</v>
      </c>
      <c r="L246" t="s">
        <v>37</v>
      </c>
      <c r="M246" t="s">
        <v>38</v>
      </c>
      <c r="N246" t="s">
        <v>29</v>
      </c>
      <c r="O246">
        <v>7</v>
      </c>
      <c r="P246" t="s">
        <v>26</v>
      </c>
      <c r="Q246">
        <v>2.5</v>
      </c>
      <c r="R246">
        <f t="shared" si="12"/>
        <v>3</v>
      </c>
      <c r="S246">
        <f t="shared" si="13"/>
        <v>2</v>
      </c>
      <c r="T246">
        <f t="shared" si="14"/>
        <v>0</v>
      </c>
      <c r="U246" s="2" t="str">
        <f t="shared" si="15"/>
        <v>2</v>
      </c>
    </row>
    <row r="247" spans="1:21" x14ac:dyDescent="0.25">
      <c r="A247">
        <v>4164</v>
      </c>
      <c r="B247" t="s">
        <v>17</v>
      </c>
      <c r="C247">
        <v>0.39</v>
      </c>
      <c r="D247">
        <v>0.31</v>
      </c>
      <c r="E247">
        <v>8.5000000000000006E-2</v>
      </c>
      <c r="F247">
        <v>0.34399999999999997</v>
      </c>
      <c r="G247">
        <v>0.18099999999999999</v>
      </c>
      <c r="H247">
        <v>6.9500000000000006E-2</v>
      </c>
      <c r="I247">
        <v>7.9000000000000001E-2</v>
      </c>
      <c r="J247">
        <v>7</v>
      </c>
      <c r="K247">
        <v>15</v>
      </c>
      <c r="L247" t="s">
        <v>32</v>
      </c>
      <c r="M247" t="s">
        <v>33</v>
      </c>
      <c r="N247" t="s">
        <v>29</v>
      </c>
      <c r="O247">
        <v>1</v>
      </c>
      <c r="P247" t="s">
        <v>21</v>
      </c>
      <c r="Q247">
        <v>22.1</v>
      </c>
      <c r="R247">
        <f t="shared" si="12"/>
        <v>3</v>
      </c>
      <c r="S247">
        <f t="shared" si="13"/>
        <v>2</v>
      </c>
      <c r="T247">
        <f t="shared" si="14"/>
        <v>0</v>
      </c>
      <c r="U247" s="2" t="str">
        <f t="shared" si="15"/>
        <v>2</v>
      </c>
    </row>
    <row r="248" spans="1:21" x14ac:dyDescent="0.25">
      <c r="A248">
        <v>2591</v>
      </c>
      <c r="B248" t="s">
        <v>22</v>
      </c>
      <c r="C248">
        <v>0.57999999999999996</v>
      </c>
      <c r="D248">
        <v>0.44500000000000001</v>
      </c>
      <c r="E248">
        <v>0.14499999999999999</v>
      </c>
      <c r="F248">
        <v>0.88800000000000001</v>
      </c>
      <c r="G248">
        <v>0.41</v>
      </c>
      <c r="H248">
        <v>0.18149999999999999</v>
      </c>
      <c r="I248">
        <v>0.24249999999999999</v>
      </c>
      <c r="J248">
        <v>8</v>
      </c>
      <c r="K248">
        <v>5</v>
      </c>
      <c r="L248" t="s">
        <v>49</v>
      </c>
      <c r="M248" t="s">
        <v>50</v>
      </c>
      <c r="N248" t="s">
        <v>51</v>
      </c>
      <c r="O248">
        <v>8</v>
      </c>
      <c r="P248" t="s">
        <v>30</v>
      </c>
      <c r="Q248">
        <v>12.3</v>
      </c>
      <c r="R248">
        <f t="shared" si="12"/>
        <v>3</v>
      </c>
      <c r="S248">
        <f t="shared" si="13"/>
        <v>2</v>
      </c>
      <c r="T248">
        <f t="shared" si="14"/>
        <v>0</v>
      </c>
      <c r="U248" s="2" t="str">
        <f t="shared" si="15"/>
        <v>2</v>
      </c>
    </row>
    <row r="249" spans="1:21" x14ac:dyDescent="0.25">
      <c r="A249">
        <v>1788</v>
      </c>
      <c r="B249" t="s">
        <v>17</v>
      </c>
      <c r="C249">
        <v>0.54500000000000004</v>
      </c>
      <c r="D249">
        <v>0.42</v>
      </c>
      <c r="E249">
        <v>0.16500000000000001</v>
      </c>
      <c r="F249">
        <v>0.89349999999999996</v>
      </c>
      <c r="G249">
        <v>0.42349999999999999</v>
      </c>
      <c r="H249">
        <v>0.2195</v>
      </c>
      <c r="I249">
        <v>0.22800000000000001</v>
      </c>
      <c r="J249">
        <v>8</v>
      </c>
      <c r="K249">
        <v>13</v>
      </c>
      <c r="L249" t="s">
        <v>27</v>
      </c>
      <c r="M249" t="s">
        <v>28</v>
      </c>
      <c r="N249" t="s">
        <v>29</v>
      </c>
      <c r="O249">
        <v>7</v>
      </c>
      <c r="P249" t="s">
        <v>26</v>
      </c>
      <c r="Q249">
        <v>2.5</v>
      </c>
      <c r="R249">
        <f t="shared" si="12"/>
        <v>3</v>
      </c>
      <c r="S249">
        <f t="shared" si="13"/>
        <v>3</v>
      </c>
      <c r="T249">
        <f t="shared" si="14"/>
        <v>3</v>
      </c>
      <c r="U249" s="2" t="str">
        <f t="shared" si="15"/>
        <v>3</v>
      </c>
    </row>
    <row r="250" spans="1:21" x14ac:dyDescent="0.25">
      <c r="A250">
        <v>2871</v>
      </c>
      <c r="B250" t="s">
        <v>17</v>
      </c>
      <c r="C250">
        <v>0.37</v>
      </c>
      <c r="D250">
        <v>0.27</v>
      </c>
      <c r="E250">
        <v>0.09</v>
      </c>
      <c r="F250">
        <v>0.1855</v>
      </c>
      <c r="G250">
        <v>7.0000000000000007E-2</v>
      </c>
      <c r="H250">
        <v>4.2500000000000003E-2</v>
      </c>
      <c r="I250">
        <v>6.5000000000000002E-2</v>
      </c>
      <c r="J250">
        <v>7</v>
      </c>
      <c r="K250">
        <v>3</v>
      </c>
      <c r="L250" t="s">
        <v>46</v>
      </c>
      <c r="M250" t="s">
        <v>47</v>
      </c>
      <c r="N250" t="s">
        <v>48</v>
      </c>
      <c r="O250">
        <v>3</v>
      </c>
      <c r="P250" t="s">
        <v>39</v>
      </c>
      <c r="Q250">
        <v>3.6</v>
      </c>
      <c r="R250">
        <f t="shared" si="12"/>
        <v>3</v>
      </c>
      <c r="S250">
        <f t="shared" si="13"/>
        <v>2</v>
      </c>
      <c r="T250">
        <f t="shared" si="14"/>
        <v>0</v>
      </c>
      <c r="U250" s="2" t="str">
        <f t="shared" si="15"/>
        <v>2</v>
      </c>
    </row>
    <row r="251" spans="1:21" x14ac:dyDescent="0.25">
      <c r="A251">
        <v>565</v>
      </c>
      <c r="B251" t="s">
        <v>22</v>
      </c>
      <c r="C251">
        <v>0.47</v>
      </c>
      <c r="D251">
        <v>0.35499999999999998</v>
      </c>
      <c r="E251">
        <v>0.13</v>
      </c>
      <c r="F251">
        <v>0.54649999999999999</v>
      </c>
      <c r="G251">
        <v>0.20050000000000001</v>
      </c>
      <c r="H251">
        <v>0.126</v>
      </c>
      <c r="I251">
        <v>0.185</v>
      </c>
      <c r="J251">
        <v>14</v>
      </c>
      <c r="K251">
        <v>5</v>
      </c>
      <c r="L251" t="s">
        <v>49</v>
      </c>
      <c r="M251" t="s">
        <v>50</v>
      </c>
      <c r="N251" t="s">
        <v>51</v>
      </c>
      <c r="O251">
        <v>8</v>
      </c>
      <c r="P251" t="s">
        <v>30</v>
      </c>
      <c r="Q251">
        <v>12.3</v>
      </c>
      <c r="R251">
        <f t="shared" si="12"/>
        <v>3</v>
      </c>
      <c r="S251">
        <f t="shared" si="13"/>
        <v>2</v>
      </c>
      <c r="T251">
        <f t="shared" si="14"/>
        <v>0</v>
      </c>
      <c r="U251" s="2" t="str">
        <f t="shared" si="15"/>
        <v>2</v>
      </c>
    </row>
    <row r="252" spans="1:21" x14ac:dyDescent="0.25">
      <c r="A252">
        <v>3583</v>
      </c>
      <c r="B252" t="s">
        <v>22</v>
      </c>
      <c r="C252">
        <v>0.625</v>
      </c>
      <c r="D252">
        <v>0.47499999999999998</v>
      </c>
      <c r="E252">
        <v>0.16</v>
      </c>
      <c r="F252">
        <v>1.3334999999999999</v>
      </c>
      <c r="G252">
        <v>0.60499999999999998</v>
      </c>
      <c r="H252">
        <v>0.28749999999999998</v>
      </c>
      <c r="I252">
        <v>0.31900000000000001</v>
      </c>
      <c r="J252">
        <v>10</v>
      </c>
      <c r="K252">
        <v>10</v>
      </c>
      <c r="L252" t="s">
        <v>23</v>
      </c>
      <c r="M252" t="s">
        <v>24</v>
      </c>
      <c r="N252" t="s">
        <v>25</v>
      </c>
      <c r="O252">
        <v>5</v>
      </c>
      <c r="P252" t="s">
        <v>34</v>
      </c>
      <c r="Q252">
        <v>12.8</v>
      </c>
      <c r="R252">
        <f t="shared" si="12"/>
        <v>3</v>
      </c>
      <c r="S252">
        <f t="shared" si="13"/>
        <v>2</v>
      </c>
      <c r="T252">
        <f t="shared" si="14"/>
        <v>0</v>
      </c>
      <c r="U252" s="2" t="str">
        <f t="shared" si="15"/>
        <v>2</v>
      </c>
    </row>
    <row r="253" spans="1:21" x14ac:dyDescent="0.25">
      <c r="A253">
        <v>2746</v>
      </c>
      <c r="B253" t="s">
        <v>17</v>
      </c>
      <c r="C253">
        <v>0.48499999999999999</v>
      </c>
      <c r="D253">
        <v>0.38</v>
      </c>
      <c r="E253">
        <v>0.125</v>
      </c>
      <c r="F253">
        <v>0.52149999999999996</v>
      </c>
      <c r="G253">
        <v>0.2215</v>
      </c>
      <c r="H253">
        <v>0.11799999999999999</v>
      </c>
      <c r="I253">
        <v>0.16</v>
      </c>
      <c r="J253">
        <v>8</v>
      </c>
      <c r="K253">
        <v>11</v>
      </c>
      <c r="L253" t="s">
        <v>37</v>
      </c>
      <c r="M253" t="s">
        <v>38</v>
      </c>
      <c r="N253" t="s">
        <v>29</v>
      </c>
      <c r="O253">
        <v>6</v>
      </c>
      <c r="P253" t="s">
        <v>36</v>
      </c>
      <c r="Q253">
        <v>14.1</v>
      </c>
      <c r="R253">
        <f t="shared" si="12"/>
        <v>3</v>
      </c>
      <c r="S253">
        <f t="shared" si="13"/>
        <v>2</v>
      </c>
      <c r="T253">
        <f t="shared" si="14"/>
        <v>0</v>
      </c>
      <c r="U253" s="2" t="str">
        <f t="shared" si="15"/>
        <v>2</v>
      </c>
    </row>
    <row r="254" spans="1:21" x14ac:dyDescent="0.25">
      <c r="A254">
        <v>1040</v>
      </c>
      <c r="B254" t="s">
        <v>22</v>
      </c>
      <c r="C254">
        <v>0.66</v>
      </c>
      <c r="D254">
        <v>0.47499999999999998</v>
      </c>
      <c r="E254">
        <v>0.18</v>
      </c>
      <c r="F254">
        <v>1.3694999999999999</v>
      </c>
      <c r="G254">
        <v>0.64100000000000001</v>
      </c>
      <c r="H254">
        <v>0.29399999999999998</v>
      </c>
      <c r="I254">
        <v>0.33500000000000002</v>
      </c>
      <c r="J254">
        <v>6</v>
      </c>
      <c r="K254">
        <v>8</v>
      </c>
      <c r="L254" t="s">
        <v>55</v>
      </c>
      <c r="M254" t="s">
        <v>56</v>
      </c>
      <c r="N254" t="s">
        <v>57</v>
      </c>
      <c r="O254">
        <v>10</v>
      </c>
      <c r="P254" t="s">
        <v>35</v>
      </c>
      <c r="Q254">
        <v>24.1</v>
      </c>
      <c r="R254">
        <f t="shared" si="12"/>
        <v>3</v>
      </c>
      <c r="S254">
        <f t="shared" si="13"/>
        <v>2</v>
      </c>
      <c r="T254">
        <f t="shared" si="14"/>
        <v>0</v>
      </c>
      <c r="U254" s="2" t="str">
        <f t="shared" si="15"/>
        <v>2</v>
      </c>
    </row>
    <row r="255" spans="1:21" x14ac:dyDescent="0.25">
      <c r="A255">
        <v>3105</v>
      </c>
      <c r="B255" t="s">
        <v>31</v>
      </c>
      <c r="C255">
        <v>0.66</v>
      </c>
      <c r="D255">
        <v>0.52500000000000002</v>
      </c>
      <c r="E255">
        <v>0.2</v>
      </c>
      <c r="F255">
        <v>1.4890000000000001</v>
      </c>
      <c r="G255">
        <v>0.60650000000000004</v>
      </c>
      <c r="H255">
        <v>0.3795</v>
      </c>
      <c r="I255">
        <v>0.42099999999999999</v>
      </c>
      <c r="J255">
        <v>10</v>
      </c>
      <c r="K255">
        <v>15</v>
      </c>
      <c r="L255" t="s">
        <v>32</v>
      </c>
      <c r="M255" t="s">
        <v>33</v>
      </c>
      <c r="N255" t="s">
        <v>29</v>
      </c>
      <c r="O255">
        <v>9</v>
      </c>
      <c r="P255" t="s">
        <v>58</v>
      </c>
      <c r="Q255">
        <v>1.9</v>
      </c>
      <c r="R255">
        <f t="shared" si="12"/>
        <v>3</v>
      </c>
      <c r="S255">
        <f t="shared" si="13"/>
        <v>3</v>
      </c>
      <c r="T255">
        <f t="shared" si="14"/>
        <v>3</v>
      </c>
      <c r="U255" s="2" t="str">
        <f t="shared" si="15"/>
        <v>3</v>
      </c>
    </row>
    <row r="256" spans="1:21" x14ac:dyDescent="0.25">
      <c r="A256">
        <v>2932</v>
      </c>
      <c r="B256" t="s">
        <v>22</v>
      </c>
      <c r="C256">
        <v>0.61499999999999999</v>
      </c>
      <c r="D256">
        <v>0.51500000000000001</v>
      </c>
      <c r="E256">
        <v>0.13500000000000001</v>
      </c>
      <c r="F256">
        <v>1.1214999999999999</v>
      </c>
      <c r="G256">
        <v>0.54500000000000004</v>
      </c>
      <c r="H256">
        <v>0.23050000000000001</v>
      </c>
      <c r="I256">
        <v>0.28999999999999998</v>
      </c>
      <c r="J256">
        <v>9</v>
      </c>
      <c r="K256">
        <v>9</v>
      </c>
      <c r="L256" t="s">
        <v>67</v>
      </c>
      <c r="M256" t="s">
        <v>68</v>
      </c>
      <c r="N256" t="s">
        <v>69</v>
      </c>
      <c r="O256">
        <v>6</v>
      </c>
      <c r="P256" t="s">
        <v>36</v>
      </c>
      <c r="Q256">
        <v>14.1</v>
      </c>
      <c r="R256">
        <f t="shared" si="12"/>
        <v>3</v>
      </c>
      <c r="S256">
        <f t="shared" si="13"/>
        <v>2</v>
      </c>
      <c r="T256">
        <f t="shared" si="14"/>
        <v>0</v>
      </c>
      <c r="U256" s="2" t="str">
        <f t="shared" si="15"/>
        <v>2</v>
      </c>
    </row>
    <row r="257" spans="1:21" x14ac:dyDescent="0.25">
      <c r="A257">
        <v>1657</v>
      </c>
      <c r="B257" t="s">
        <v>22</v>
      </c>
      <c r="C257">
        <v>0.6</v>
      </c>
      <c r="D257">
        <v>0.47499999999999998</v>
      </c>
      <c r="E257">
        <v>0.15</v>
      </c>
      <c r="F257">
        <v>1.1299999999999999</v>
      </c>
      <c r="G257">
        <v>0.57499999999999996</v>
      </c>
      <c r="H257">
        <v>0.19600000000000001</v>
      </c>
      <c r="I257">
        <v>0.30499999999999999</v>
      </c>
      <c r="J257">
        <v>9</v>
      </c>
      <c r="K257">
        <v>11</v>
      </c>
      <c r="L257" t="s">
        <v>37</v>
      </c>
      <c r="M257" t="s">
        <v>38</v>
      </c>
      <c r="N257" t="s">
        <v>29</v>
      </c>
      <c r="O257">
        <v>3</v>
      </c>
      <c r="P257" t="s">
        <v>39</v>
      </c>
      <c r="Q257">
        <v>3.6</v>
      </c>
      <c r="R257">
        <f t="shared" si="12"/>
        <v>3</v>
      </c>
      <c r="S257">
        <f t="shared" si="13"/>
        <v>2</v>
      </c>
      <c r="T257">
        <f t="shared" si="14"/>
        <v>0</v>
      </c>
      <c r="U257" s="2" t="str">
        <f t="shared" si="15"/>
        <v>2</v>
      </c>
    </row>
    <row r="258" spans="1:21" x14ac:dyDescent="0.25">
      <c r="A258">
        <v>2013</v>
      </c>
      <c r="B258" t="s">
        <v>17</v>
      </c>
      <c r="C258">
        <v>0.46</v>
      </c>
      <c r="D258">
        <v>0.35</v>
      </c>
      <c r="E258">
        <v>0.11</v>
      </c>
      <c r="F258">
        <v>0.46750000000000003</v>
      </c>
      <c r="G258">
        <v>0.21249999999999999</v>
      </c>
      <c r="H258">
        <v>9.9000000000000005E-2</v>
      </c>
      <c r="I258">
        <v>0.13750000000000001</v>
      </c>
      <c r="J258">
        <v>7</v>
      </c>
      <c r="K258">
        <v>3</v>
      </c>
      <c r="L258" t="s">
        <v>46</v>
      </c>
      <c r="M258" t="s">
        <v>47</v>
      </c>
      <c r="N258" t="s">
        <v>48</v>
      </c>
      <c r="O258">
        <v>4</v>
      </c>
      <c r="P258" t="s">
        <v>59</v>
      </c>
      <c r="Q258">
        <v>6.1</v>
      </c>
      <c r="R258">
        <f t="shared" ref="R258:R321" si="16">IF(OR(AND(J258&gt;15,B258="I"),AND(B258="M",C258&gt;0.75),OR(AND(I258&gt;0.8,G258&gt;0.5),G258&gt;1.2)),1,3)</f>
        <v>3</v>
      </c>
      <c r="S258">
        <f t="shared" ref="S258:S321" si="17">IF(OR(AND(I258&lt;0.4,G258&lt;0.4),OR(C258&lt;0.36),OR(AND(J258&gt;15,B258="M"),J258&gt;18,B258="F")),2,3)</f>
        <v>2</v>
      </c>
      <c r="T258">
        <f t="shared" ref="T258:T321" si="18">IF(AND(R258=3, S258=3),3, 0)</f>
        <v>0</v>
      </c>
      <c r="U258" s="2" t="str">
        <f t="shared" ref="U258:U321" si="19">IF(R258=1,"1",IF(S258=2,"2",IF(AND(R258=3,S258=3),"3")))</f>
        <v>2</v>
      </c>
    </row>
    <row r="259" spans="1:21" x14ac:dyDescent="0.25">
      <c r="A259">
        <v>2487</v>
      </c>
      <c r="B259" t="s">
        <v>22</v>
      </c>
      <c r="C259">
        <v>0.49</v>
      </c>
      <c r="D259">
        <v>0.4</v>
      </c>
      <c r="E259">
        <v>0.14499999999999999</v>
      </c>
      <c r="F259">
        <v>0.66349999999999998</v>
      </c>
      <c r="G259">
        <v>0.21</v>
      </c>
      <c r="H259">
        <v>0.1295</v>
      </c>
      <c r="I259">
        <v>0.2515</v>
      </c>
      <c r="J259">
        <v>13</v>
      </c>
      <c r="K259">
        <v>8</v>
      </c>
      <c r="L259" t="s">
        <v>55</v>
      </c>
      <c r="M259" t="s">
        <v>56</v>
      </c>
      <c r="N259" t="s">
        <v>57</v>
      </c>
      <c r="O259">
        <v>6</v>
      </c>
      <c r="P259" t="s">
        <v>36</v>
      </c>
      <c r="Q259">
        <v>14.1</v>
      </c>
      <c r="R259">
        <f t="shared" si="16"/>
        <v>3</v>
      </c>
      <c r="S259">
        <f t="shared" si="17"/>
        <v>2</v>
      </c>
      <c r="T259">
        <f t="shared" si="18"/>
        <v>0</v>
      </c>
      <c r="U259" s="2" t="str">
        <f t="shared" si="19"/>
        <v>2</v>
      </c>
    </row>
    <row r="260" spans="1:21" x14ac:dyDescent="0.25">
      <c r="A260">
        <v>591</v>
      </c>
      <c r="B260" t="s">
        <v>17</v>
      </c>
      <c r="C260">
        <v>0.51</v>
      </c>
      <c r="D260">
        <v>0.4</v>
      </c>
      <c r="E260">
        <v>0.15</v>
      </c>
      <c r="F260">
        <v>0.745</v>
      </c>
      <c r="G260">
        <v>0.28649999999999998</v>
      </c>
      <c r="H260">
        <v>0.16750000000000001</v>
      </c>
      <c r="I260">
        <v>0.23499999999999999</v>
      </c>
      <c r="J260">
        <v>13</v>
      </c>
      <c r="K260">
        <v>4</v>
      </c>
      <c r="L260" t="s">
        <v>18</v>
      </c>
      <c r="M260" t="s">
        <v>19</v>
      </c>
      <c r="N260" t="s">
        <v>20</v>
      </c>
      <c r="O260">
        <v>2</v>
      </c>
      <c r="P260" t="s">
        <v>70</v>
      </c>
      <c r="Q260">
        <v>18</v>
      </c>
      <c r="R260">
        <f t="shared" si="16"/>
        <v>3</v>
      </c>
      <c r="S260">
        <f t="shared" si="17"/>
        <v>2</v>
      </c>
      <c r="T260">
        <f t="shared" si="18"/>
        <v>0</v>
      </c>
      <c r="U260" s="2" t="str">
        <f t="shared" si="19"/>
        <v>2</v>
      </c>
    </row>
    <row r="261" spans="1:21" x14ac:dyDescent="0.25">
      <c r="A261">
        <v>1824</v>
      </c>
      <c r="B261" t="s">
        <v>31</v>
      </c>
      <c r="C261">
        <v>0.73</v>
      </c>
      <c r="D261">
        <v>0.57499999999999996</v>
      </c>
      <c r="E261">
        <v>0.21</v>
      </c>
      <c r="F261">
        <v>2.069</v>
      </c>
      <c r="G261">
        <v>0.92849999999999999</v>
      </c>
      <c r="H261">
        <v>0.40899999999999997</v>
      </c>
      <c r="I261">
        <v>0.64300000000000002</v>
      </c>
      <c r="J261">
        <v>11</v>
      </c>
      <c r="K261">
        <v>9</v>
      </c>
      <c r="L261" t="s">
        <v>67</v>
      </c>
      <c r="M261" t="s">
        <v>68</v>
      </c>
      <c r="N261" t="s">
        <v>69</v>
      </c>
      <c r="O261">
        <v>7</v>
      </c>
      <c r="P261" t="s">
        <v>26</v>
      </c>
      <c r="Q261">
        <v>2.5</v>
      </c>
      <c r="R261">
        <f t="shared" si="16"/>
        <v>3</v>
      </c>
      <c r="S261">
        <f t="shared" si="17"/>
        <v>3</v>
      </c>
      <c r="T261">
        <f t="shared" si="18"/>
        <v>3</v>
      </c>
      <c r="U261" s="2" t="str">
        <f t="shared" si="19"/>
        <v>3</v>
      </c>
    </row>
    <row r="262" spans="1:21" x14ac:dyDescent="0.25">
      <c r="A262">
        <v>1381</v>
      </c>
      <c r="B262" t="s">
        <v>31</v>
      </c>
      <c r="C262">
        <v>0.625</v>
      </c>
      <c r="D262">
        <v>0.45500000000000002</v>
      </c>
      <c r="E262">
        <v>0.17</v>
      </c>
      <c r="F262">
        <v>1.0820000000000001</v>
      </c>
      <c r="G262">
        <v>0.4955</v>
      </c>
      <c r="H262">
        <v>0.23449999999999999</v>
      </c>
      <c r="I262">
        <v>0.315</v>
      </c>
      <c r="J262">
        <v>9</v>
      </c>
      <c r="K262">
        <v>6</v>
      </c>
      <c r="L262" t="s">
        <v>40</v>
      </c>
      <c r="M262" t="s">
        <v>41</v>
      </c>
      <c r="N262" t="s">
        <v>42</v>
      </c>
      <c r="O262">
        <v>2</v>
      </c>
      <c r="P262" t="s">
        <v>70</v>
      </c>
      <c r="Q262">
        <v>18</v>
      </c>
      <c r="R262">
        <f t="shared" si="16"/>
        <v>3</v>
      </c>
      <c r="S262">
        <f t="shared" si="17"/>
        <v>3</v>
      </c>
      <c r="T262">
        <f t="shared" si="18"/>
        <v>3</v>
      </c>
      <c r="U262" s="2" t="str">
        <f t="shared" si="19"/>
        <v>3</v>
      </c>
    </row>
    <row r="263" spans="1:21" x14ac:dyDescent="0.25">
      <c r="A263">
        <v>1620</v>
      </c>
      <c r="B263" t="s">
        <v>17</v>
      </c>
      <c r="C263">
        <v>0.56000000000000005</v>
      </c>
      <c r="D263">
        <v>0.44500000000000001</v>
      </c>
      <c r="E263">
        <v>0.15</v>
      </c>
      <c r="F263">
        <v>0.82250000000000001</v>
      </c>
      <c r="G263">
        <v>0.36849999999999999</v>
      </c>
      <c r="H263">
        <v>0.187</v>
      </c>
      <c r="I263">
        <v>0.23599999999999999</v>
      </c>
      <c r="J263">
        <v>10</v>
      </c>
      <c r="K263">
        <v>12</v>
      </c>
      <c r="L263" t="s">
        <v>63</v>
      </c>
      <c r="M263" t="s">
        <v>64</v>
      </c>
      <c r="N263" t="s">
        <v>29</v>
      </c>
      <c r="O263">
        <v>3</v>
      </c>
      <c r="P263" t="s">
        <v>39</v>
      </c>
      <c r="Q263">
        <v>3.6</v>
      </c>
      <c r="R263">
        <f t="shared" si="16"/>
        <v>3</v>
      </c>
      <c r="S263">
        <f t="shared" si="17"/>
        <v>2</v>
      </c>
      <c r="T263">
        <f t="shared" si="18"/>
        <v>0</v>
      </c>
      <c r="U263" s="2" t="str">
        <f t="shared" si="19"/>
        <v>2</v>
      </c>
    </row>
    <row r="264" spans="1:21" x14ac:dyDescent="0.25">
      <c r="A264">
        <v>281</v>
      </c>
      <c r="B264" t="s">
        <v>22</v>
      </c>
      <c r="C264">
        <v>0.53500000000000003</v>
      </c>
      <c r="D264">
        <v>0.41499999999999998</v>
      </c>
      <c r="E264">
        <v>0.185</v>
      </c>
      <c r="F264">
        <v>0.84150000000000003</v>
      </c>
      <c r="G264">
        <v>0.314</v>
      </c>
      <c r="H264">
        <v>0.1585</v>
      </c>
      <c r="I264">
        <v>0.3</v>
      </c>
      <c r="J264">
        <v>15</v>
      </c>
      <c r="K264">
        <v>9</v>
      </c>
      <c r="L264" t="s">
        <v>67</v>
      </c>
      <c r="M264" t="s">
        <v>68</v>
      </c>
      <c r="N264" t="s">
        <v>69</v>
      </c>
      <c r="O264">
        <v>5</v>
      </c>
      <c r="P264" t="s">
        <v>34</v>
      </c>
      <c r="Q264">
        <v>12.8</v>
      </c>
      <c r="R264">
        <f t="shared" si="16"/>
        <v>3</v>
      </c>
      <c r="S264">
        <f t="shared" si="17"/>
        <v>2</v>
      </c>
      <c r="T264">
        <f t="shared" si="18"/>
        <v>0</v>
      </c>
      <c r="U264" s="2" t="str">
        <f t="shared" si="19"/>
        <v>2</v>
      </c>
    </row>
    <row r="265" spans="1:21" x14ac:dyDescent="0.25">
      <c r="A265">
        <v>2685</v>
      </c>
      <c r="B265" t="s">
        <v>22</v>
      </c>
      <c r="C265">
        <v>0.625</v>
      </c>
      <c r="D265">
        <v>0.49</v>
      </c>
      <c r="E265">
        <v>0.155</v>
      </c>
      <c r="F265">
        <v>1.115</v>
      </c>
      <c r="G265">
        <v>0.48399999999999999</v>
      </c>
      <c r="H265">
        <v>0.27700000000000002</v>
      </c>
      <c r="I265">
        <v>0.3095</v>
      </c>
      <c r="J265">
        <v>9</v>
      </c>
      <c r="K265">
        <v>8</v>
      </c>
      <c r="L265" t="s">
        <v>55</v>
      </c>
      <c r="M265" t="s">
        <v>56</v>
      </c>
      <c r="N265" t="s">
        <v>57</v>
      </c>
      <c r="O265">
        <v>9</v>
      </c>
      <c r="P265" t="s">
        <v>58</v>
      </c>
      <c r="Q265">
        <v>1.9</v>
      </c>
      <c r="R265">
        <f t="shared" si="16"/>
        <v>3</v>
      </c>
      <c r="S265">
        <f t="shared" si="17"/>
        <v>2</v>
      </c>
      <c r="T265">
        <f t="shared" si="18"/>
        <v>0</v>
      </c>
      <c r="U265" s="2" t="str">
        <f t="shared" si="19"/>
        <v>2</v>
      </c>
    </row>
    <row r="266" spans="1:21" x14ac:dyDescent="0.25">
      <c r="A266">
        <v>2075</v>
      </c>
      <c r="B266" t="s">
        <v>22</v>
      </c>
      <c r="C266">
        <v>0.58499999999999996</v>
      </c>
      <c r="D266">
        <v>0.48499999999999999</v>
      </c>
      <c r="E266">
        <v>0.15</v>
      </c>
      <c r="F266">
        <v>1.079</v>
      </c>
      <c r="G266">
        <v>0.41449999999999998</v>
      </c>
      <c r="H266">
        <v>0.21149999999999999</v>
      </c>
      <c r="I266">
        <v>0.35599999999999998</v>
      </c>
      <c r="J266">
        <v>11</v>
      </c>
      <c r="K266">
        <v>2</v>
      </c>
      <c r="L266" t="s">
        <v>52</v>
      </c>
      <c r="M266" t="s">
        <v>53</v>
      </c>
      <c r="N266" t="s">
        <v>54</v>
      </c>
      <c r="O266">
        <v>8</v>
      </c>
      <c r="P266" t="s">
        <v>30</v>
      </c>
      <c r="Q266">
        <v>12.3</v>
      </c>
      <c r="R266">
        <f t="shared" si="16"/>
        <v>3</v>
      </c>
      <c r="S266">
        <f t="shared" si="17"/>
        <v>2</v>
      </c>
      <c r="T266">
        <f t="shared" si="18"/>
        <v>0</v>
      </c>
      <c r="U266" s="2" t="str">
        <f t="shared" si="19"/>
        <v>2</v>
      </c>
    </row>
    <row r="267" spans="1:21" x14ac:dyDescent="0.25">
      <c r="A267">
        <v>3024</v>
      </c>
      <c r="B267" t="s">
        <v>17</v>
      </c>
      <c r="C267">
        <v>0.47</v>
      </c>
      <c r="D267">
        <v>0.375</v>
      </c>
      <c r="E267">
        <v>0.125</v>
      </c>
      <c r="F267">
        <v>0.52249999999999996</v>
      </c>
      <c r="G267">
        <v>0.22650000000000001</v>
      </c>
      <c r="H267">
        <v>0.104</v>
      </c>
      <c r="I267">
        <v>0.16200000000000001</v>
      </c>
      <c r="J267">
        <v>8</v>
      </c>
      <c r="K267">
        <v>1</v>
      </c>
      <c r="L267" t="s">
        <v>65</v>
      </c>
      <c r="M267" t="s">
        <v>66</v>
      </c>
      <c r="N267" t="s">
        <v>29</v>
      </c>
      <c r="O267">
        <v>6</v>
      </c>
      <c r="P267" t="s">
        <v>36</v>
      </c>
      <c r="Q267">
        <v>14.1</v>
      </c>
      <c r="R267">
        <f t="shared" si="16"/>
        <v>3</v>
      </c>
      <c r="S267">
        <f t="shared" si="17"/>
        <v>2</v>
      </c>
      <c r="T267">
        <f t="shared" si="18"/>
        <v>0</v>
      </c>
      <c r="U267" s="2" t="str">
        <f t="shared" si="19"/>
        <v>2</v>
      </c>
    </row>
    <row r="268" spans="1:21" x14ac:dyDescent="0.25">
      <c r="A268">
        <v>2795</v>
      </c>
      <c r="B268" t="s">
        <v>22</v>
      </c>
      <c r="C268">
        <v>0.63</v>
      </c>
      <c r="D268">
        <v>0.47499999999999998</v>
      </c>
      <c r="E268">
        <v>0.155</v>
      </c>
      <c r="F268">
        <v>1.0004999999999999</v>
      </c>
      <c r="G268">
        <v>0.45200000000000001</v>
      </c>
      <c r="H268">
        <v>0.252</v>
      </c>
      <c r="I268">
        <v>0.26500000000000001</v>
      </c>
      <c r="J268">
        <v>10</v>
      </c>
      <c r="K268">
        <v>7</v>
      </c>
      <c r="L268" t="s">
        <v>43</v>
      </c>
      <c r="M268" t="s">
        <v>44</v>
      </c>
      <c r="N268" t="s">
        <v>45</v>
      </c>
      <c r="O268">
        <v>8</v>
      </c>
      <c r="P268" t="s">
        <v>30</v>
      </c>
      <c r="Q268">
        <v>12.3</v>
      </c>
      <c r="R268">
        <f t="shared" si="16"/>
        <v>3</v>
      </c>
      <c r="S268">
        <f t="shared" si="17"/>
        <v>2</v>
      </c>
      <c r="T268">
        <f t="shared" si="18"/>
        <v>0</v>
      </c>
      <c r="U268" s="2" t="str">
        <f t="shared" si="19"/>
        <v>2</v>
      </c>
    </row>
    <row r="269" spans="1:21" x14ac:dyDescent="0.25">
      <c r="A269">
        <v>1767</v>
      </c>
      <c r="B269" t="s">
        <v>22</v>
      </c>
      <c r="C269">
        <v>0.375</v>
      </c>
      <c r="D269">
        <v>0.27</v>
      </c>
      <c r="E269">
        <v>0.13500000000000001</v>
      </c>
      <c r="F269">
        <v>0.59699999999999998</v>
      </c>
      <c r="G269">
        <v>0.27200000000000002</v>
      </c>
      <c r="H269">
        <v>0.13100000000000001</v>
      </c>
      <c r="I269">
        <v>0.16750000000000001</v>
      </c>
      <c r="J269">
        <v>7</v>
      </c>
      <c r="K269">
        <v>1</v>
      </c>
      <c r="L269" t="s">
        <v>65</v>
      </c>
      <c r="M269" t="s">
        <v>66</v>
      </c>
      <c r="N269" t="s">
        <v>29</v>
      </c>
      <c r="O269">
        <v>7</v>
      </c>
      <c r="P269" t="s">
        <v>26</v>
      </c>
      <c r="Q269">
        <v>2.5</v>
      </c>
      <c r="R269">
        <f t="shared" si="16"/>
        <v>3</v>
      </c>
      <c r="S269">
        <f t="shared" si="17"/>
        <v>2</v>
      </c>
      <c r="T269">
        <f t="shared" si="18"/>
        <v>0</v>
      </c>
      <c r="U269" s="2" t="str">
        <f t="shared" si="19"/>
        <v>2</v>
      </c>
    </row>
    <row r="270" spans="1:21" x14ac:dyDescent="0.25">
      <c r="A270">
        <v>3595</v>
      </c>
      <c r="B270" t="s">
        <v>22</v>
      </c>
      <c r="C270">
        <v>0.66</v>
      </c>
      <c r="D270">
        <v>0.5</v>
      </c>
      <c r="E270">
        <v>0.155</v>
      </c>
      <c r="F270">
        <v>1.3765000000000001</v>
      </c>
      <c r="G270">
        <v>0.64849999999999997</v>
      </c>
      <c r="H270">
        <v>0.28799999999999998</v>
      </c>
      <c r="I270">
        <v>0.33500000000000002</v>
      </c>
      <c r="J270">
        <v>12</v>
      </c>
      <c r="K270">
        <v>10</v>
      </c>
      <c r="L270" t="s">
        <v>23</v>
      </c>
      <c r="M270" t="s">
        <v>24</v>
      </c>
      <c r="N270" t="s">
        <v>25</v>
      </c>
      <c r="O270">
        <v>3</v>
      </c>
      <c r="P270" t="s">
        <v>39</v>
      </c>
      <c r="Q270">
        <v>3.6</v>
      </c>
      <c r="R270">
        <f t="shared" si="16"/>
        <v>3</v>
      </c>
      <c r="S270">
        <f t="shared" si="17"/>
        <v>2</v>
      </c>
      <c r="T270">
        <f t="shared" si="18"/>
        <v>0</v>
      </c>
      <c r="U270" s="2" t="str">
        <f t="shared" si="19"/>
        <v>2</v>
      </c>
    </row>
    <row r="271" spans="1:21" x14ac:dyDescent="0.25">
      <c r="A271">
        <v>1303</v>
      </c>
      <c r="B271" t="s">
        <v>17</v>
      </c>
      <c r="C271">
        <v>0.53500000000000003</v>
      </c>
      <c r="D271">
        <v>0.41499999999999998</v>
      </c>
      <c r="E271">
        <v>0.15</v>
      </c>
      <c r="F271">
        <v>0.57650000000000001</v>
      </c>
      <c r="G271">
        <v>0.35949999999999999</v>
      </c>
      <c r="H271">
        <v>0.13500000000000001</v>
      </c>
      <c r="I271">
        <v>0.22500000000000001</v>
      </c>
      <c r="J271">
        <v>8</v>
      </c>
      <c r="K271">
        <v>8</v>
      </c>
      <c r="L271" t="s">
        <v>55</v>
      </c>
      <c r="M271" t="s">
        <v>56</v>
      </c>
      <c r="N271" t="s">
        <v>57</v>
      </c>
      <c r="O271">
        <v>8</v>
      </c>
      <c r="P271" t="s">
        <v>30</v>
      </c>
      <c r="Q271">
        <v>12.3</v>
      </c>
      <c r="R271">
        <f t="shared" si="16"/>
        <v>3</v>
      </c>
      <c r="S271">
        <f t="shared" si="17"/>
        <v>2</v>
      </c>
      <c r="T271">
        <f t="shared" si="18"/>
        <v>0</v>
      </c>
      <c r="U271" s="2" t="str">
        <f t="shared" si="19"/>
        <v>2</v>
      </c>
    </row>
    <row r="272" spans="1:21" x14ac:dyDescent="0.25">
      <c r="A272">
        <v>3138</v>
      </c>
      <c r="B272" t="s">
        <v>31</v>
      </c>
      <c r="C272">
        <v>0.46500000000000002</v>
      </c>
      <c r="D272">
        <v>0.36</v>
      </c>
      <c r="E272">
        <v>0.105</v>
      </c>
      <c r="F272">
        <v>0.48799999999999999</v>
      </c>
      <c r="G272">
        <v>0.188</v>
      </c>
      <c r="H272">
        <v>8.4500000000000006E-2</v>
      </c>
      <c r="I272">
        <v>0.19</v>
      </c>
      <c r="J272">
        <v>10</v>
      </c>
      <c r="K272">
        <v>4</v>
      </c>
      <c r="L272" t="s">
        <v>18</v>
      </c>
      <c r="M272" t="s">
        <v>19</v>
      </c>
      <c r="N272" t="s">
        <v>20</v>
      </c>
      <c r="O272">
        <v>8</v>
      </c>
      <c r="P272" t="s">
        <v>30</v>
      </c>
      <c r="Q272">
        <v>12.3</v>
      </c>
      <c r="R272">
        <f t="shared" si="16"/>
        <v>3</v>
      </c>
      <c r="S272">
        <f t="shared" si="17"/>
        <v>2</v>
      </c>
      <c r="T272">
        <f t="shared" si="18"/>
        <v>0</v>
      </c>
      <c r="U272" s="2" t="str">
        <f t="shared" si="19"/>
        <v>2</v>
      </c>
    </row>
    <row r="273" spans="1:21" x14ac:dyDescent="0.25">
      <c r="A273">
        <v>4041</v>
      </c>
      <c r="B273" t="s">
        <v>22</v>
      </c>
      <c r="C273">
        <v>0.57499999999999996</v>
      </c>
      <c r="D273">
        <v>0.45</v>
      </c>
      <c r="E273">
        <v>0.12</v>
      </c>
      <c r="F273">
        <v>0.95850000000000002</v>
      </c>
      <c r="G273">
        <v>0.44700000000000001</v>
      </c>
      <c r="H273">
        <v>0.16900000000000001</v>
      </c>
      <c r="I273">
        <v>0.27500000000000002</v>
      </c>
      <c r="J273">
        <v>12</v>
      </c>
      <c r="K273">
        <v>5</v>
      </c>
      <c r="L273" t="s">
        <v>49</v>
      </c>
      <c r="M273" t="s">
        <v>50</v>
      </c>
      <c r="N273" t="s">
        <v>51</v>
      </c>
      <c r="O273">
        <v>8</v>
      </c>
      <c r="P273" t="s">
        <v>30</v>
      </c>
      <c r="Q273">
        <v>12.3</v>
      </c>
      <c r="R273">
        <f t="shared" si="16"/>
        <v>3</v>
      </c>
      <c r="S273">
        <f t="shared" si="17"/>
        <v>2</v>
      </c>
      <c r="T273">
        <f t="shared" si="18"/>
        <v>0</v>
      </c>
      <c r="U273" s="2" t="str">
        <f t="shared" si="19"/>
        <v>2</v>
      </c>
    </row>
    <row r="274" spans="1:21" x14ac:dyDescent="0.25">
      <c r="A274">
        <v>1364</v>
      </c>
      <c r="B274" t="s">
        <v>31</v>
      </c>
      <c r="C274">
        <v>0.61</v>
      </c>
      <c r="D274">
        <v>0.45</v>
      </c>
      <c r="E274">
        <v>0.15</v>
      </c>
      <c r="F274">
        <v>0.871</v>
      </c>
      <c r="G274">
        <v>0.40699999999999997</v>
      </c>
      <c r="H274">
        <v>0.1835</v>
      </c>
      <c r="I274">
        <v>0.25</v>
      </c>
      <c r="J274">
        <v>10</v>
      </c>
      <c r="K274">
        <v>10</v>
      </c>
      <c r="L274" t="s">
        <v>23</v>
      </c>
      <c r="M274" t="s">
        <v>24</v>
      </c>
      <c r="N274" t="s">
        <v>25</v>
      </c>
      <c r="O274">
        <v>10</v>
      </c>
      <c r="P274" t="s">
        <v>35</v>
      </c>
      <c r="Q274">
        <v>24.1</v>
      </c>
      <c r="R274">
        <f t="shared" si="16"/>
        <v>3</v>
      </c>
      <c r="S274">
        <f t="shared" si="17"/>
        <v>3</v>
      </c>
      <c r="T274">
        <f t="shared" si="18"/>
        <v>3</v>
      </c>
      <c r="U274" s="2" t="str">
        <f t="shared" si="19"/>
        <v>3</v>
      </c>
    </row>
    <row r="275" spans="1:21" x14ac:dyDescent="0.25">
      <c r="A275">
        <v>734</v>
      </c>
      <c r="B275" t="s">
        <v>31</v>
      </c>
      <c r="C275">
        <v>0.505</v>
      </c>
      <c r="D275">
        <v>0.38</v>
      </c>
      <c r="E275">
        <v>0.13</v>
      </c>
      <c r="F275">
        <v>0.65600000000000003</v>
      </c>
      <c r="G275">
        <v>0.22700000000000001</v>
      </c>
      <c r="H275">
        <v>0.17849999999999999</v>
      </c>
      <c r="I275">
        <v>0.22</v>
      </c>
      <c r="J275">
        <v>13</v>
      </c>
      <c r="K275">
        <v>11</v>
      </c>
      <c r="L275" t="s">
        <v>37</v>
      </c>
      <c r="M275" t="s">
        <v>38</v>
      </c>
      <c r="N275" t="s">
        <v>29</v>
      </c>
      <c r="O275">
        <v>6</v>
      </c>
      <c r="P275" t="s">
        <v>36</v>
      </c>
      <c r="Q275">
        <v>14.1</v>
      </c>
      <c r="R275">
        <f t="shared" si="16"/>
        <v>3</v>
      </c>
      <c r="S275">
        <f t="shared" si="17"/>
        <v>2</v>
      </c>
      <c r="T275">
        <f t="shared" si="18"/>
        <v>0</v>
      </c>
      <c r="U275" s="2" t="str">
        <f t="shared" si="19"/>
        <v>2</v>
      </c>
    </row>
    <row r="276" spans="1:21" x14ac:dyDescent="0.25">
      <c r="A276">
        <v>1786</v>
      </c>
      <c r="B276" t="s">
        <v>22</v>
      </c>
      <c r="C276">
        <v>0.53500000000000003</v>
      </c>
      <c r="D276">
        <v>0.42499999999999999</v>
      </c>
      <c r="E276">
        <v>0.13500000000000001</v>
      </c>
      <c r="F276">
        <v>0.77100000000000002</v>
      </c>
      <c r="G276">
        <v>0.3765</v>
      </c>
      <c r="H276">
        <v>0.18149999999999999</v>
      </c>
      <c r="I276">
        <v>0.17949999999999999</v>
      </c>
      <c r="J276">
        <v>8</v>
      </c>
      <c r="K276">
        <v>13</v>
      </c>
      <c r="L276" t="s">
        <v>27</v>
      </c>
      <c r="M276" t="s">
        <v>28</v>
      </c>
      <c r="N276" t="s">
        <v>29</v>
      </c>
      <c r="O276">
        <v>1</v>
      </c>
      <c r="P276" t="s">
        <v>21</v>
      </c>
      <c r="Q276">
        <v>22.1</v>
      </c>
      <c r="R276">
        <f t="shared" si="16"/>
        <v>3</v>
      </c>
      <c r="S276">
        <f t="shared" si="17"/>
        <v>2</v>
      </c>
      <c r="T276">
        <f t="shared" si="18"/>
        <v>0</v>
      </c>
      <c r="U276" s="2" t="str">
        <f t="shared" si="19"/>
        <v>2</v>
      </c>
    </row>
    <row r="277" spans="1:21" x14ac:dyDescent="0.25">
      <c r="A277">
        <v>1955</v>
      </c>
      <c r="B277" t="s">
        <v>22</v>
      </c>
      <c r="C277">
        <v>0.64</v>
      </c>
      <c r="D277">
        <v>0.48499999999999999</v>
      </c>
      <c r="E277">
        <v>0.185</v>
      </c>
      <c r="F277">
        <v>1.4195</v>
      </c>
      <c r="G277">
        <v>0.67349999999999999</v>
      </c>
      <c r="H277">
        <v>0.34649999999999997</v>
      </c>
      <c r="I277">
        <v>0.32550000000000001</v>
      </c>
      <c r="J277">
        <v>11</v>
      </c>
      <c r="K277">
        <v>14</v>
      </c>
      <c r="L277" t="s">
        <v>60</v>
      </c>
      <c r="M277" t="s">
        <v>61</v>
      </c>
      <c r="N277" t="s">
        <v>62</v>
      </c>
      <c r="O277">
        <v>9</v>
      </c>
      <c r="P277" t="s">
        <v>58</v>
      </c>
      <c r="Q277">
        <v>1.9</v>
      </c>
      <c r="R277">
        <f t="shared" si="16"/>
        <v>3</v>
      </c>
      <c r="S277">
        <f t="shared" si="17"/>
        <v>2</v>
      </c>
      <c r="T277">
        <f t="shared" si="18"/>
        <v>0</v>
      </c>
      <c r="U277" s="2" t="str">
        <f t="shared" si="19"/>
        <v>2</v>
      </c>
    </row>
    <row r="278" spans="1:21" x14ac:dyDescent="0.25">
      <c r="A278">
        <v>882</v>
      </c>
      <c r="B278" t="s">
        <v>31</v>
      </c>
      <c r="C278">
        <v>0.65500000000000003</v>
      </c>
      <c r="D278">
        <v>0.52</v>
      </c>
      <c r="E278">
        <v>0.16500000000000001</v>
      </c>
      <c r="F278">
        <v>1.4095</v>
      </c>
      <c r="G278">
        <v>0.58599999999999997</v>
      </c>
      <c r="H278">
        <v>0.29099999999999998</v>
      </c>
      <c r="I278">
        <v>0.40500000000000003</v>
      </c>
      <c r="J278">
        <v>9</v>
      </c>
      <c r="K278">
        <v>10</v>
      </c>
      <c r="L278" t="s">
        <v>23</v>
      </c>
      <c r="M278" t="s">
        <v>24</v>
      </c>
      <c r="N278" t="s">
        <v>25</v>
      </c>
      <c r="O278">
        <v>1</v>
      </c>
      <c r="P278" t="s">
        <v>21</v>
      </c>
      <c r="Q278">
        <v>22.1</v>
      </c>
      <c r="R278">
        <f t="shared" si="16"/>
        <v>3</v>
      </c>
      <c r="S278">
        <f t="shared" si="17"/>
        <v>3</v>
      </c>
      <c r="T278">
        <f t="shared" si="18"/>
        <v>3</v>
      </c>
      <c r="U278" s="2" t="str">
        <f t="shared" si="19"/>
        <v>3</v>
      </c>
    </row>
    <row r="279" spans="1:21" x14ac:dyDescent="0.25">
      <c r="A279">
        <v>2675</v>
      </c>
      <c r="B279" t="s">
        <v>31</v>
      </c>
      <c r="C279">
        <v>0.59499999999999997</v>
      </c>
      <c r="D279">
        <v>0.46</v>
      </c>
      <c r="E279">
        <v>0.14000000000000001</v>
      </c>
      <c r="F279">
        <v>0.85199999999999998</v>
      </c>
      <c r="G279">
        <v>0.42149999999999999</v>
      </c>
      <c r="H279">
        <v>0.22550000000000001</v>
      </c>
      <c r="I279">
        <v>0.22700000000000001</v>
      </c>
      <c r="J279">
        <v>9</v>
      </c>
      <c r="K279">
        <v>1</v>
      </c>
      <c r="L279" t="s">
        <v>65</v>
      </c>
      <c r="M279" t="s">
        <v>66</v>
      </c>
      <c r="N279" t="s">
        <v>29</v>
      </c>
      <c r="O279">
        <v>5</v>
      </c>
      <c r="P279" t="s">
        <v>34</v>
      </c>
      <c r="Q279">
        <v>12.8</v>
      </c>
      <c r="R279">
        <f t="shared" si="16"/>
        <v>3</v>
      </c>
      <c r="S279">
        <f t="shared" si="17"/>
        <v>3</v>
      </c>
      <c r="T279">
        <f t="shared" si="18"/>
        <v>3</v>
      </c>
      <c r="U279" s="2" t="str">
        <f t="shared" si="19"/>
        <v>3</v>
      </c>
    </row>
    <row r="280" spans="1:21" x14ac:dyDescent="0.25">
      <c r="A280">
        <v>4126</v>
      </c>
      <c r="B280" t="s">
        <v>17</v>
      </c>
      <c r="C280">
        <v>0.54</v>
      </c>
      <c r="D280">
        <v>0.41499999999999998</v>
      </c>
      <c r="E280">
        <v>0.13500000000000001</v>
      </c>
      <c r="F280">
        <v>0.70899999999999996</v>
      </c>
      <c r="G280">
        <v>0.31950000000000001</v>
      </c>
      <c r="H280">
        <v>0.17399999999999999</v>
      </c>
      <c r="I280">
        <v>0.185</v>
      </c>
      <c r="J280">
        <v>9</v>
      </c>
      <c r="K280">
        <v>1</v>
      </c>
      <c r="L280" t="s">
        <v>65</v>
      </c>
      <c r="M280" t="s">
        <v>66</v>
      </c>
      <c r="N280" t="s">
        <v>29</v>
      </c>
      <c r="O280">
        <v>10</v>
      </c>
      <c r="P280" t="s">
        <v>35</v>
      </c>
      <c r="Q280">
        <v>24.1</v>
      </c>
      <c r="R280">
        <f t="shared" si="16"/>
        <v>3</v>
      </c>
      <c r="S280">
        <f t="shared" si="17"/>
        <v>2</v>
      </c>
      <c r="T280">
        <f t="shared" si="18"/>
        <v>0</v>
      </c>
      <c r="U280" s="2" t="str">
        <f t="shared" si="19"/>
        <v>2</v>
      </c>
    </row>
    <row r="281" spans="1:21" x14ac:dyDescent="0.25">
      <c r="A281">
        <v>16</v>
      </c>
      <c r="B281" t="s">
        <v>31</v>
      </c>
      <c r="C281">
        <v>0.5</v>
      </c>
      <c r="D281">
        <v>0.4</v>
      </c>
      <c r="E281">
        <v>0.13</v>
      </c>
      <c r="F281">
        <v>0.66449999999999998</v>
      </c>
      <c r="G281">
        <v>0.25800000000000001</v>
      </c>
      <c r="H281">
        <v>0.13300000000000001</v>
      </c>
      <c r="I281">
        <v>0.24</v>
      </c>
      <c r="J281">
        <v>12</v>
      </c>
      <c r="K281">
        <v>14</v>
      </c>
      <c r="L281" t="s">
        <v>60</v>
      </c>
      <c r="M281" t="s">
        <v>61</v>
      </c>
      <c r="N281" t="s">
        <v>62</v>
      </c>
      <c r="O281">
        <v>3</v>
      </c>
      <c r="P281" t="s">
        <v>39</v>
      </c>
      <c r="Q281">
        <v>3.6</v>
      </c>
      <c r="R281">
        <f t="shared" si="16"/>
        <v>3</v>
      </c>
      <c r="S281">
        <f t="shared" si="17"/>
        <v>2</v>
      </c>
      <c r="T281">
        <f t="shared" si="18"/>
        <v>0</v>
      </c>
      <c r="U281" s="2" t="str">
        <f t="shared" si="19"/>
        <v>2</v>
      </c>
    </row>
    <row r="282" spans="1:21" x14ac:dyDescent="0.25">
      <c r="A282">
        <v>1994</v>
      </c>
      <c r="B282" t="s">
        <v>17</v>
      </c>
      <c r="C282">
        <v>0.28999999999999998</v>
      </c>
      <c r="D282">
        <v>0.21</v>
      </c>
      <c r="E282">
        <v>0.06</v>
      </c>
      <c r="F282">
        <v>0.1195</v>
      </c>
      <c r="G282">
        <v>5.6000000000000001E-2</v>
      </c>
      <c r="H282">
        <v>2.35E-2</v>
      </c>
      <c r="I282">
        <v>0.03</v>
      </c>
      <c r="J282">
        <v>6</v>
      </c>
      <c r="K282">
        <v>9</v>
      </c>
      <c r="L282" t="s">
        <v>67</v>
      </c>
      <c r="M282" t="s">
        <v>68</v>
      </c>
      <c r="N282" t="s">
        <v>69</v>
      </c>
      <c r="O282">
        <v>2</v>
      </c>
      <c r="P282" t="s">
        <v>70</v>
      </c>
      <c r="Q282">
        <v>18</v>
      </c>
      <c r="R282">
        <f t="shared" si="16"/>
        <v>3</v>
      </c>
      <c r="S282">
        <f t="shared" si="17"/>
        <v>2</v>
      </c>
      <c r="T282">
        <f t="shared" si="18"/>
        <v>0</v>
      </c>
      <c r="U282" s="2" t="str">
        <f t="shared" si="19"/>
        <v>2</v>
      </c>
    </row>
    <row r="283" spans="1:21" x14ac:dyDescent="0.25">
      <c r="A283">
        <v>3413</v>
      </c>
      <c r="B283" t="s">
        <v>17</v>
      </c>
      <c r="C283">
        <v>0.48</v>
      </c>
      <c r="D283">
        <v>0.35499999999999998</v>
      </c>
      <c r="E283">
        <v>0.115</v>
      </c>
      <c r="F283">
        <v>0.57850000000000001</v>
      </c>
      <c r="G283">
        <v>0.25</v>
      </c>
      <c r="H283">
        <v>0.106</v>
      </c>
      <c r="I283">
        <v>0.184</v>
      </c>
      <c r="J283">
        <v>8</v>
      </c>
      <c r="K283">
        <v>9</v>
      </c>
      <c r="L283" t="s">
        <v>67</v>
      </c>
      <c r="M283" t="s">
        <v>68</v>
      </c>
      <c r="N283" t="s">
        <v>69</v>
      </c>
      <c r="O283">
        <v>6</v>
      </c>
      <c r="P283" t="s">
        <v>36</v>
      </c>
      <c r="Q283">
        <v>14.1</v>
      </c>
      <c r="R283">
        <f t="shared" si="16"/>
        <v>3</v>
      </c>
      <c r="S283">
        <f t="shared" si="17"/>
        <v>2</v>
      </c>
      <c r="T283">
        <f t="shared" si="18"/>
        <v>0</v>
      </c>
      <c r="U283" s="2" t="str">
        <f t="shared" si="19"/>
        <v>2</v>
      </c>
    </row>
    <row r="284" spans="1:21" x14ac:dyDescent="0.25">
      <c r="A284">
        <v>2331</v>
      </c>
      <c r="B284" t="s">
        <v>17</v>
      </c>
      <c r="C284">
        <v>0.42</v>
      </c>
      <c r="D284">
        <v>0.34499999999999997</v>
      </c>
      <c r="E284">
        <v>0.115</v>
      </c>
      <c r="F284">
        <v>0.34350000000000003</v>
      </c>
      <c r="G284">
        <v>0.1515</v>
      </c>
      <c r="H284">
        <v>7.9500000000000001E-2</v>
      </c>
      <c r="I284">
        <v>0.115</v>
      </c>
      <c r="J284">
        <v>9</v>
      </c>
      <c r="K284">
        <v>3</v>
      </c>
      <c r="L284" t="s">
        <v>46</v>
      </c>
      <c r="M284" t="s">
        <v>47</v>
      </c>
      <c r="N284" t="s">
        <v>48</v>
      </c>
      <c r="O284">
        <v>2</v>
      </c>
      <c r="P284" t="s">
        <v>70</v>
      </c>
      <c r="Q284">
        <v>18</v>
      </c>
      <c r="R284">
        <f t="shared" si="16"/>
        <v>3</v>
      </c>
      <c r="S284">
        <f t="shared" si="17"/>
        <v>2</v>
      </c>
      <c r="T284">
        <f t="shared" si="18"/>
        <v>0</v>
      </c>
      <c r="U284" s="2" t="str">
        <f t="shared" si="19"/>
        <v>2</v>
      </c>
    </row>
    <row r="285" spans="1:21" x14ac:dyDescent="0.25">
      <c r="A285">
        <v>1433</v>
      </c>
      <c r="B285" t="s">
        <v>17</v>
      </c>
      <c r="C285">
        <v>0.36499999999999999</v>
      </c>
      <c r="D285">
        <v>0.255</v>
      </c>
      <c r="E285">
        <v>0.08</v>
      </c>
      <c r="F285">
        <v>0.19850000000000001</v>
      </c>
      <c r="G285">
        <v>7.85E-2</v>
      </c>
      <c r="H285">
        <v>3.4500000000000003E-2</v>
      </c>
      <c r="I285">
        <v>5.2999999999999999E-2</v>
      </c>
      <c r="J285">
        <v>5</v>
      </c>
      <c r="K285">
        <v>3</v>
      </c>
      <c r="L285" t="s">
        <v>46</v>
      </c>
      <c r="M285" t="s">
        <v>47</v>
      </c>
      <c r="N285" t="s">
        <v>48</v>
      </c>
      <c r="O285">
        <v>1</v>
      </c>
      <c r="P285" t="s">
        <v>21</v>
      </c>
      <c r="Q285">
        <v>22.1</v>
      </c>
      <c r="R285">
        <f t="shared" si="16"/>
        <v>3</v>
      </c>
      <c r="S285">
        <f t="shared" si="17"/>
        <v>2</v>
      </c>
      <c r="T285">
        <f t="shared" si="18"/>
        <v>0</v>
      </c>
      <c r="U285" s="2" t="str">
        <f t="shared" si="19"/>
        <v>2</v>
      </c>
    </row>
    <row r="286" spans="1:21" x14ac:dyDescent="0.25">
      <c r="A286">
        <v>1333</v>
      </c>
      <c r="B286" t="s">
        <v>17</v>
      </c>
      <c r="C286">
        <v>0.56999999999999995</v>
      </c>
      <c r="D286">
        <v>0.44</v>
      </c>
      <c r="E286">
        <v>0.13</v>
      </c>
      <c r="F286">
        <v>0.76649999999999996</v>
      </c>
      <c r="G286">
        <v>0.34699999999999998</v>
      </c>
      <c r="H286">
        <v>0.17849999999999999</v>
      </c>
      <c r="I286">
        <v>0.20200000000000001</v>
      </c>
      <c r="J286">
        <v>10</v>
      </c>
      <c r="K286">
        <v>14</v>
      </c>
      <c r="L286" t="s">
        <v>60</v>
      </c>
      <c r="M286" t="s">
        <v>61</v>
      </c>
      <c r="N286" t="s">
        <v>62</v>
      </c>
      <c r="O286">
        <v>3</v>
      </c>
      <c r="P286" t="s">
        <v>39</v>
      </c>
      <c r="Q286">
        <v>3.6</v>
      </c>
      <c r="R286">
        <f t="shared" si="16"/>
        <v>3</v>
      </c>
      <c r="S286">
        <f t="shared" si="17"/>
        <v>2</v>
      </c>
      <c r="T286">
        <f t="shared" si="18"/>
        <v>0</v>
      </c>
      <c r="U286" s="2" t="str">
        <f t="shared" si="19"/>
        <v>2</v>
      </c>
    </row>
    <row r="287" spans="1:21" x14ac:dyDescent="0.25">
      <c r="A287">
        <v>2542</v>
      </c>
      <c r="B287" t="s">
        <v>22</v>
      </c>
      <c r="C287">
        <v>0.69</v>
      </c>
      <c r="D287">
        <v>0.55000000000000004</v>
      </c>
      <c r="E287">
        <v>0.18</v>
      </c>
      <c r="F287">
        <v>1.659</v>
      </c>
      <c r="G287">
        <v>0.87150000000000005</v>
      </c>
      <c r="H287">
        <v>0.26550000000000001</v>
      </c>
      <c r="I287">
        <v>0.4395</v>
      </c>
      <c r="J287">
        <v>9</v>
      </c>
      <c r="K287">
        <v>11</v>
      </c>
      <c r="L287" t="s">
        <v>37</v>
      </c>
      <c r="M287" t="s">
        <v>38</v>
      </c>
      <c r="N287" t="s">
        <v>29</v>
      </c>
      <c r="O287">
        <v>10</v>
      </c>
      <c r="P287" t="s">
        <v>35</v>
      </c>
      <c r="Q287">
        <v>24.1</v>
      </c>
      <c r="R287">
        <f t="shared" si="16"/>
        <v>3</v>
      </c>
      <c r="S287">
        <f t="shared" si="17"/>
        <v>2</v>
      </c>
      <c r="T287">
        <f t="shared" si="18"/>
        <v>0</v>
      </c>
      <c r="U287" s="2" t="str">
        <f t="shared" si="19"/>
        <v>2</v>
      </c>
    </row>
    <row r="288" spans="1:21" x14ac:dyDescent="0.25">
      <c r="A288">
        <v>1564</v>
      </c>
      <c r="B288" t="s">
        <v>17</v>
      </c>
      <c r="C288">
        <v>0.45500000000000002</v>
      </c>
      <c r="D288">
        <v>0.36</v>
      </c>
      <c r="E288">
        <v>0.115</v>
      </c>
      <c r="F288">
        <v>0.45700000000000002</v>
      </c>
      <c r="G288">
        <v>0.20849999999999999</v>
      </c>
      <c r="H288">
        <v>8.5500000000000007E-2</v>
      </c>
      <c r="I288">
        <v>0.14699999999999999</v>
      </c>
      <c r="J288">
        <v>10</v>
      </c>
      <c r="K288">
        <v>11</v>
      </c>
      <c r="L288" t="s">
        <v>37</v>
      </c>
      <c r="M288" t="s">
        <v>38</v>
      </c>
      <c r="N288" t="s">
        <v>29</v>
      </c>
      <c r="O288">
        <v>5</v>
      </c>
      <c r="P288" t="s">
        <v>34</v>
      </c>
      <c r="Q288">
        <v>12.8</v>
      </c>
      <c r="R288">
        <f t="shared" si="16"/>
        <v>3</v>
      </c>
      <c r="S288">
        <f t="shared" si="17"/>
        <v>2</v>
      </c>
      <c r="T288">
        <f t="shared" si="18"/>
        <v>0</v>
      </c>
      <c r="U288" s="2" t="str">
        <f t="shared" si="19"/>
        <v>2</v>
      </c>
    </row>
    <row r="289" spans="1:21" x14ac:dyDescent="0.25">
      <c r="A289">
        <v>111</v>
      </c>
      <c r="B289" t="s">
        <v>31</v>
      </c>
      <c r="C289">
        <v>0.495</v>
      </c>
      <c r="D289">
        <v>0.39500000000000002</v>
      </c>
      <c r="E289">
        <v>0.125</v>
      </c>
      <c r="F289">
        <v>0.54149999999999998</v>
      </c>
      <c r="G289">
        <v>0.23749999999999999</v>
      </c>
      <c r="H289">
        <v>0.13450000000000001</v>
      </c>
      <c r="I289">
        <v>0.155</v>
      </c>
      <c r="J289">
        <v>9</v>
      </c>
      <c r="K289">
        <v>9</v>
      </c>
      <c r="L289" t="s">
        <v>67</v>
      </c>
      <c r="M289" t="s">
        <v>68</v>
      </c>
      <c r="N289" t="s">
        <v>69</v>
      </c>
      <c r="O289">
        <v>3</v>
      </c>
      <c r="P289" t="s">
        <v>39</v>
      </c>
      <c r="Q289">
        <v>3.6</v>
      </c>
      <c r="R289">
        <f t="shared" si="16"/>
        <v>3</v>
      </c>
      <c r="S289">
        <f t="shared" si="17"/>
        <v>2</v>
      </c>
      <c r="T289">
        <f t="shared" si="18"/>
        <v>0</v>
      </c>
      <c r="U289" s="2" t="str">
        <f t="shared" si="19"/>
        <v>2</v>
      </c>
    </row>
    <row r="290" spans="1:21" x14ac:dyDescent="0.25">
      <c r="A290">
        <v>3596</v>
      </c>
      <c r="B290" t="s">
        <v>31</v>
      </c>
      <c r="C290">
        <v>0.66</v>
      </c>
      <c r="D290">
        <v>0.51500000000000001</v>
      </c>
      <c r="E290">
        <v>0.2</v>
      </c>
      <c r="F290">
        <v>1.6465000000000001</v>
      </c>
      <c r="G290">
        <v>0.749</v>
      </c>
      <c r="H290">
        <v>0.42199999999999999</v>
      </c>
      <c r="I290">
        <v>0.40100000000000002</v>
      </c>
      <c r="J290">
        <v>11</v>
      </c>
      <c r="K290">
        <v>11</v>
      </c>
      <c r="L290" t="s">
        <v>37</v>
      </c>
      <c r="M290" t="s">
        <v>38</v>
      </c>
      <c r="N290" t="s">
        <v>29</v>
      </c>
      <c r="O290">
        <v>7</v>
      </c>
      <c r="P290" t="s">
        <v>26</v>
      </c>
      <c r="Q290">
        <v>2.5</v>
      </c>
      <c r="R290">
        <f t="shared" si="16"/>
        <v>3</v>
      </c>
      <c r="S290">
        <f t="shared" si="17"/>
        <v>3</v>
      </c>
      <c r="T290">
        <f t="shared" si="18"/>
        <v>3</v>
      </c>
      <c r="U290" s="2" t="str">
        <f t="shared" si="19"/>
        <v>3</v>
      </c>
    </row>
    <row r="291" spans="1:21" x14ac:dyDescent="0.25">
      <c r="A291">
        <v>152</v>
      </c>
      <c r="B291" t="s">
        <v>22</v>
      </c>
      <c r="C291">
        <v>0.60499999999999998</v>
      </c>
      <c r="D291">
        <v>0.5</v>
      </c>
      <c r="E291">
        <v>0.185</v>
      </c>
      <c r="F291">
        <v>1.1185</v>
      </c>
      <c r="G291">
        <v>0.46899999999999997</v>
      </c>
      <c r="H291">
        <v>0.25850000000000001</v>
      </c>
      <c r="I291">
        <v>0.33500000000000002</v>
      </c>
      <c r="J291">
        <v>9</v>
      </c>
      <c r="K291">
        <v>12</v>
      </c>
      <c r="L291" t="s">
        <v>63</v>
      </c>
      <c r="M291" t="s">
        <v>64</v>
      </c>
      <c r="N291" t="s">
        <v>29</v>
      </c>
      <c r="O291">
        <v>1</v>
      </c>
      <c r="P291" t="s">
        <v>21</v>
      </c>
      <c r="Q291">
        <v>22.1</v>
      </c>
      <c r="R291">
        <f t="shared" si="16"/>
        <v>3</v>
      </c>
      <c r="S291">
        <f t="shared" si="17"/>
        <v>2</v>
      </c>
      <c r="T291">
        <f t="shared" si="18"/>
        <v>0</v>
      </c>
      <c r="U291" s="2" t="str">
        <f t="shared" si="19"/>
        <v>2</v>
      </c>
    </row>
    <row r="292" spans="1:21" x14ac:dyDescent="0.25">
      <c r="A292">
        <v>2081</v>
      </c>
      <c r="B292" t="s">
        <v>31</v>
      </c>
      <c r="C292">
        <v>0.64500000000000002</v>
      </c>
      <c r="D292">
        <v>0.495</v>
      </c>
      <c r="E292">
        <v>0.15</v>
      </c>
      <c r="F292">
        <v>1.2095</v>
      </c>
      <c r="G292">
        <v>0.60299999999999998</v>
      </c>
      <c r="H292">
        <v>0.2225</v>
      </c>
      <c r="I292">
        <v>0.33900000000000002</v>
      </c>
      <c r="J292">
        <v>9</v>
      </c>
      <c r="K292">
        <v>3</v>
      </c>
      <c r="L292" t="s">
        <v>46</v>
      </c>
      <c r="M292" t="s">
        <v>47</v>
      </c>
      <c r="N292" t="s">
        <v>48</v>
      </c>
      <c r="O292">
        <v>5</v>
      </c>
      <c r="P292" t="s">
        <v>34</v>
      </c>
      <c r="Q292">
        <v>12.8</v>
      </c>
      <c r="R292">
        <f t="shared" si="16"/>
        <v>3</v>
      </c>
      <c r="S292">
        <f t="shared" si="17"/>
        <v>3</v>
      </c>
      <c r="T292">
        <f t="shared" si="18"/>
        <v>3</v>
      </c>
      <c r="U292" s="2" t="str">
        <f t="shared" si="19"/>
        <v>3</v>
      </c>
    </row>
    <row r="293" spans="1:21" x14ac:dyDescent="0.25">
      <c r="A293">
        <v>3189</v>
      </c>
      <c r="B293" t="s">
        <v>31</v>
      </c>
      <c r="C293">
        <v>0.72</v>
      </c>
      <c r="D293">
        <v>0.57499999999999996</v>
      </c>
      <c r="E293">
        <v>0.23</v>
      </c>
      <c r="F293">
        <v>2.2694999999999999</v>
      </c>
      <c r="G293">
        <v>0.88349999999999995</v>
      </c>
      <c r="H293">
        <v>0.39850000000000002</v>
      </c>
      <c r="I293">
        <v>0.66500000000000004</v>
      </c>
      <c r="J293">
        <v>16</v>
      </c>
      <c r="K293">
        <v>15</v>
      </c>
      <c r="L293" t="s">
        <v>32</v>
      </c>
      <c r="M293" t="s">
        <v>33</v>
      </c>
      <c r="N293" t="s">
        <v>29</v>
      </c>
      <c r="O293">
        <v>7</v>
      </c>
      <c r="P293" t="s">
        <v>26</v>
      </c>
      <c r="Q293">
        <v>2.5</v>
      </c>
      <c r="R293">
        <f t="shared" si="16"/>
        <v>3</v>
      </c>
      <c r="S293">
        <f t="shared" si="17"/>
        <v>2</v>
      </c>
      <c r="T293">
        <f t="shared" si="18"/>
        <v>0</v>
      </c>
      <c r="U293" s="2" t="str">
        <f t="shared" si="19"/>
        <v>2</v>
      </c>
    </row>
    <row r="294" spans="1:21" x14ac:dyDescent="0.25">
      <c r="A294">
        <v>2986</v>
      </c>
      <c r="B294" t="s">
        <v>17</v>
      </c>
      <c r="C294">
        <v>0.53500000000000003</v>
      </c>
      <c r="D294">
        <v>0.4</v>
      </c>
      <c r="E294">
        <v>0.13500000000000001</v>
      </c>
      <c r="F294">
        <v>0.77500000000000002</v>
      </c>
      <c r="G294">
        <v>0.36799999999999999</v>
      </c>
      <c r="H294">
        <v>0.20799999999999999</v>
      </c>
      <c r="I294">
        <v>0.20549999999999999</v>
      </c>
      <c r="J294">
        <v>8</v>
      </c>
      <c r="K294">
        <v>12</v>
      </c>
      <c r="L294" t="s">
        <v>63</v>
      </c>
      <c r="M294" t="s">
        <v>64</v>
      </c>
      <c r="N294" t="s">
        <v>29</v>
      </c>
      <c r="O294">
        <v>6</v>
      </c>
      <c r="P294" t="s">
        <v>36</v>
      </c>
      <c r="Q294">
        <v>14.1</v>
      </c>
      <c r="R294">
        <f t="shared" si="16"/>
        <v>3</v>
      </c>
      <c r="S294">
        <f t="shared" si="17"/>
        <v>2</v>
      </c>
      <c r="T294">
        <f t="shared" si="18"/>
        <v>0</v>
      </c>
      <c r="U294" s="2" t="str">
        <f t="shared" si="19"/>
        <v>2</v>
      </c>
    </row>
    <row r="295" spans="1:21" x14ac:dyDescent="0.25">
      <c r="A295">
        <v>3037</v>
      </c>
      <c r="B295" t="s">
        <v>17</v>
      </c>
      <c r="C295">
        <v>0.55000000000000004</v>
      </c>
      <c r="D295">
        <v>0.44500000000000001</v>
      </c>
      <c r="E295">
        <v>0.14499999999999999</v>
      </c>
      <c r="F295">
        <v>0.78300000000000003</v>
      </c>
      <c r="G295">
        <v>0.30449999999999999</v>
      </c>
      <c r="H295">
        <v>0.157</v>
      </c>
      <c r="I295">
        <v>0.26500000000000001</v>
      </c>
      <c r="J295">
        <v>11</v>
      </c>
      <c r="K295">
        <v>14</v>
      </c>
      <c r="L295" t="s">
        <v>60</v>
      </c>
      <c r="M295" t="s">
        <v>61</v>
      </c>
      <c r="N295" t="s">
        <v>62</v>
      </c>
      <c r="O295">
        <v>4</v>
      </c>
      <c r="P295" t="s">
        <v>59</v>
      </c>
      <c r="Q295">
        <v>6.1</v>
      </c>
      <c r="R295">
        <f t="shared" si="16"/>
        <v>3</v>
      </c>
      <c r="S295">
        <f t="shared" si="17"/>
        <v>2</v>
      </c>
      <c r="T295">
        <f t="shared" si="18"/>
        <v>0</v>
      </c>
      <c r="U295" s="2" t="str">
        <f t="shared" si="19"/>
        <v>2</v>
      </c>
    </row>
    <row r="296" spans="1:21" x14ac:dyDescent="0.25">
      <c r="A296">
        <v>1275</v>
      </c>
      <c r="B296" t="s">
        <v>17</v>
      </c>
      <c r="C296">
        <v>0.47499999999999998</v>
      </c>
      <c r="D296">
        <v>0.36</v>
      </c>
      <c r="E296">
        <v>0.11</v>
      </c>
      <c r="F296">
        <v>0.49199999999999999</v>
      </c>
      <c r="G296">
        <v>0.21099999999999999</v>
      </c>
      <c r="H296">
        <v>0.11</v>
      </c>
      <c r="I296">
        <v>0.15</v>
      </c>
      <c r="J296">
        <v>8</v>
      </c>
      <c r="K296">
        <v>6</v>
      </c>
      <c r="L296" t="s">
        <v>40</v>
      </c>
      <c r="M296" t="s">
        <v>41</v>
      </c>
      <c r="N296" t="s">
        <v>42</v>
      </c>
      <c r="O296">
        <v>8</v>
      </c>
      <c r="P296" t="s">
        <v>30</v>
      </c>
      <c r="Q296">
        <v>12.3</v>
      </c>
      <c r="R296">
        <f t="shared" si="16"/>
        <v>3</v>
      </c>
      <c r="S296">
        <f t="shared" si="17"/>
        <v>2</v>
      </c>
      <c r="T296">
        <f t="shared" si="18"/>
        <v>0</v>
      </c>
      <c r="U296" s="2" t="str">
        <f t="shared" si="19"/>
        <v>2</v>
      </c>
    </row>
    <row r="297" spans="1:21" x14ac:dyDescent="0.25">
      <c r="A297">
        <v>835</v>
      </c>
      <c r="B297" t="s">
        <v>17</v>
      </c>
      <c r="C297">
        <v>0.44500000000000001</v>
      </c>
      <c r="D297">
        <v>0.32500000000000001</v>
      </c>
      <c r="E297">
        <v>0.1</v>
      </c>
      <c r="F297">
        <v>0.378</v>
      </c>
      <c r="G297">
        <v>0.17949999999999999</v>
      </c>
      <c r="H297">
        <v>0.1</v>
      </c>
      <c r="I297">
        <v>8.8999999999999996E-2</v>
      </c>
      <c r="J297">
        <v>7</v>
      </c>
      <c r="K297">
        <v>15</v>
      </c>
      <c r="L297" t="s">
        <v>32</v>
      </c>
      <c r="M297" t="s">
        <v>33</v>
      </c>
      <c r="N297" t="s">
        <v>29</v>
      </c>
      <c r="O297">
        <v>6</v>
      </c>
      <c r="P297" t="s">
        <v>36</v>
      </c>
      <c r="Q297">
        <v>14.1</v>
      </c>
      <c r="R297">
        <f t="shared" si="16"/>
        <v>3</v>
      </c>
      <c r="S297">
        <f t="shared" si="17"/>
        <v>2</v>
      </c>
      <c r="T297">
        <f t="shared" si="18"/>
        <v>0</v>
      </c>
      <c r="U297" s="2" t="str">
        <f t="shared" si="19"/>
        <v>2</v>
      </c>
    </row>
    <row r="298" spans="1:21" x14ac:dyDescent="0.25">
      <c r="A298">
        <v>1940</v>
      </c>
      <c r="B298" t="s">
        <v>22</v>
      </c>
      <c r="C298">
        <v>0.625</v>
      </c>
      <c r="D298">
        <v>0.44500000000000001</v>
      </c>
      <c r="E298">
        <v>0.16</v>
      </c>
      <c r="F298">
        <v>1.0900000000000001</v>
      </c>
      <c r="G298">
        <v>0.46</v>
      </c>
      <c r="H298">
        <v>0.29649999999999999</v>
      </c>
      <c r="I298">
        <v>0.30399999999999999</v>
      </c>
      <c r="J298">
        <v>11</v>
      </c>
      <c r="K298">
        <v>9</v>
      </c>
      <c r="L298" t="s">
        <v>67</v>
      </c>
      <c r="M298" t="s">
        <v>68</v>
      </c>
      <c r="N298" t="s">
        <v>69</v>
      </c>
      <c r="O298">
        <v>4</v>
      </c>
      <c r="P298" t="s">
        <v>59</v>
      </c>
      <c r="Q298">
        <v>6.1</v>
      </c>
      <c r="R298">
        <f t="shared" si="16"/>
        <v>3</v>
      </c>
      <c r="S298">
        <f t="shared" si="17"/>
        <v>2</v>
      </c>
      <c r="T298">
        <f t="shared" si="18"/>
        <v>0</v>
      </c>
      <c r="U298" s="2" t="str">
        <f t="shared" si="19"/>
        <v>2</v>
      </c>
    </row>
    <row r="299" spans="1:21" x14ac:dyDescent="0.25">
      <c r="A299">
        <v>25</v>
      </c>
      <c r="B299" t="s">
        <v>22</v>
      </c>
      <c r="C299">
        <v>0.61499999999999999</v>
      </c>
      <c r="D299">
        <v>0.48</v>
      </c>
      <c r="E299">
        <v>0.16500000000000001</v>
      </c>
      <c r="F299">
        <v>1.1615</v>
      </c>
      <c r="G299">
        <v>0.51300000000000001</v>
      </c>
      <c r="H299">
        <v>0.30099999999999999</v>
      </c>
      <c r="I299">
        <v>0.30499999999999999</v>
      </c>
      <c r="J299">
        <v>10</v>
      </c>
      <c r="K299">
        <v>3</v>
      </c>
      <c r="L299" t="s">
        <v>46</v>
      </c>
      <c r="M299" t="s">
        <v>47</v>
      </c>
      <c r="N299" t="s">
        <v>48</v>
      </c>
      <c r="O299">
        <v>2</v>
      </c>
      <c r="P299" t="s">
        <v>70</v>
      </c>
      <c r="Q299">
        <v>18</v>
      </c>
      <c r="R299">
        <f t="shared" si="16"/>
        <v>3</v>
      </c>
      <c r="S299">
        <f t="shared" si="17"/>
        <v>2</v>
      </c>
      <c r="T299">
        <f t="shared" si="18"/>
        <v>0</v>
      </c>
      <c r="U299" s="2" t="str">
        <f t="shared" si="19"/>
        <v>2</v>
      </c>
    </row>
    <row r="300" spans="1:21" x14ac:dyDescent="0.25">
      <c r="A300">
        <v>700</v>
      </c>
      <c r="B300" t="s">
        <v>22</v>
      </c>
      <c r="C300">
        <v>0.39500000000000002</v>
      </c>
      <c r="D300">
        <v>0.315</v>
      </c>
      <c r="E300">
        <v>0.105</v>
      </c>
      <c r="F300">
        <v>0.35149999999999998</v>
      </c>
      <c r="G300">
        <v>0.11849999999999999</v>
      </c>
      <c r="H300">
        <v>9.0999999999999998E-2</v>
      </c>
      <c r="I300">
        <v>0.1195</v>
      </c>
      <c r="J300">
        <v>16</v>
      </c>
      <c r="K300">
        <v>12</v>
      </c>
      <c r="L300" t="s">
        <v>63</v>
      </c>
      <c r="M300" t="s">
        <v>64</v>
      </c>
      <c r="N300" t="s">
        <v>29</v>
      </c>
      <c r="O300">
        <v>8</v>
      </c>
      <c r="P300" t="s">
        <v>30</v>
      </c>
      <c r="Q300">
        <v>12.3</v>
      </c>
      <c r="R300">
        <f t="shared" si="16"/>
        <v>3</v>
      </c>
      <c r="S300">
        <f t="shared" si="17"/>
        <v>2</v>
      </c>
      <c r="T300">
        <f t="shared" si="18"/>
        <v>0</v>
      </c>
      <c r="U300" s="2" t="str">
        <f t="shared" si="19"/>
        <v>2</v>
      </c>
    </row>
    <row r="301" spans="1:21" x14ac:dyDescent="0.25">
      <c r="A301">
        <v>1689</v>
      </c>
      <c r="B301" t="s">
        <v>31</v>
      </c>
      <c r="C301">
        <v>0.625</v>
      </c>
      <c r="D301">
        <v>0.49</v>
      </c>
      <c r="E301">
        <v>0.16500000000000001</v>
      </c>
      <c r="F301">
        <v>1.1165</v>
      </c>
      <c r="G301">
        <v>0.48949999999999999</v>
      </c>
      <c r="H301">
        <v>0.26150000000000001</v>
      </c>
      <c r="I301">
        <v>0.33250000000000002</v>
      </c>
      <c r="J301">
        <v>11</v>
      </c>
      <c r="K301">
        <v>1</v>
      </c>
      <c r="L301" t="s">
        <v>65</v>
      </c>
      <c r="M301" t="s">
        <v>66</v>
      </c>
      <c r="N301" t="s">
        <v>29</v>
      </c>
      <c r="O301">
        <v>3</v>
      </c>
      <c r="P301" t="s">
        <v>39</v>
      </c>
      <c r="Q301">
        <v>3.6</v>
      </c>
      <c r="R301">
        <f t="shared" si="16"/>
        <v>3</v>
      </c>
      <c r="S301">
        <f t="shared" si="17"/>
        <v>3</v>
      </c>
      <c r="T301">
        <f t="shared" si="18"/>
        <v>3</v>
      </c>
      <c r="U301" s="2" t="str">
        <f t="shared" si="19"/>
        <v>3</v>
      </c>
    </row>
    <row r="302" spans="1:21" x14ac:dyDescent="0.25">
      <c r="A302">
        <v>1036</v>
      </c>
      <c r="B302" t="s">
        <v>22</v>
      </c>
      <c r="C302">
        <v>0.65500000000000003</v>
      </c>
      <c r="D302">
        <v>0.51</v>
      </c>
      <c r="E302">
        <v>0.17499999999999999</v>
      </c>
      <c r="F302">
        <v>1.6525000000000001</v>
      </c>
      <c r="G302">
        <v>0.85150000000000003</v>
      </c>
      <c r="H302">
        <v>0.33650000000000002</v>
      </c>
      <c r="I302">
        <v>0.40300000000000002</v>
      </c>
      <c r="J302">
        <v>10</v>
      </c>
      <c r="K302">
        <v>3</v>
      </c>
      <c r="L302" t="s">
        <v>46</v>
      </c>
      <c r="M302" t="s">
        <v>47</v>
      </c>
      <c r="N302" t="s">
        <v>48</v>
      </c>
      <c r="O302">
        <v>8</v>
      </c>
      <c r="P302" t="s">
        <v>30</v>
      </c>
      <c r="Q302">
        <v>12.3</v>
      </c>
      <c r="R302">
        <f t="shared" si="16"/>
        <v>3</v>
      </c>
      <c r="S302">
        <f t="shared" si="17"/>
        <v>2</v>
      </c>
      <c r="T302">
        <f t="shared" si="18"/>
        <v>0</v>
      </c>
      <c r="U302" s="2" t="str">
        <f t="shared" si="19"/>
        <v>2</v>
      </c>
    </row>
    <row r="303" spans="1:21" x14ac:dyDescent="0.25">
      <c r="A303">
        <v>1624</v>
      </c>
      <c r="B303" t="s">
        <v>22</v>
      </c>
      <c r="C303">
        <v>0.56499999999999995</v>
      </c>
      <c r="D303">
        <v>0.44</v>
      </c>
      <c r="E303">
        <v>0.15</v>
      </c>
      <c r="F303">
        <v>0.86299999999999999</v>
      </c>
      <c r="G303">
        <v>0.435</v>
      </c>
      <c r="H303">
        <v>0.14899999999999999</v>
      </c>
      <c r="I303">
        <v>0.27</v>
      </c>
      <c r="J303">
        <v>9</v>
      </c>
      <c r="K303">
        <v>5</v>
      </c>
      <c r="L303" t="s">
        <v>49</v>
      </c>
      <c r="M303" t="s">
        <v>50</v>
      </c>
      <c r="N303" t="s">
        <v>51</v>
      </c>
      <c r="O303">
        <v>8</v>
      </c>
      <c r="P303" t="s">
        <v>30</v>
      </c>
      <c r="Q303">
        <v>12.3</v>
      </c>
      <c r="R303">
        <f t="shared" si="16"/>
        <v>3</v>
      </c>
      <c r="S303">
        <f t="shared" si="17"/>
        <v>2</v>
      </c>
      <c r="T303">
        <f t="shared" si="18"/>
        <v>0</v>
      </c>
      <c r="U303" s="2" t="str">
        <f t="shared" si="19"/>
        <v>2</v>
      </c>
    </row>
    <row r="304" spans="1:21" x14ac:dyDescent="0.25">
      <c r="A304">
        <v>2025</v>
      </c>
      <c r="B304" t="s">
        <v>31</v>
      </c>
      <c r="C304">
        <v>0.54500000000000004</v>
      </c>
      <c r="D304">
        <v>0.44</v>
      </c>
      <c r="E304">
        <v>0.14000000000000001</v>
      </c>
      <c r="F304">
        <v>0.83950000000000002</v>
      </c>
      <c r="G304">
        <v>0.35599999999999998</v>
      </c>
      <c r="H304">
        <v>0.1905</v>
      </c>
      <c r="I304">
        <v>0.23849999999999999</v>
      </c>
      <c r="J304">
        <v>11</v>
      </c>
      <c r="K304">
        <v>13</v>
      </c>
      <c r="L304" t="s">
        <v>27</v>
      </c>
      <c r="M304" t="s">
        <v>28</v>
      </c>
      <c r="N304" t="s">
        <v>29</v>
      </c>
      <c r="O304">
        <v>6</v>
      </c>
      <c r="P304" t="s">
        <v>36</v>
      </c>
      <c r="Q304">
        <v>14.1</v>
      </c>
      <c r="R304">
        <f t="shared" si="16"/>
        <v>3</v>
      </c>
      <c r="S304">
        <f t="shared" si="17"/>
        <v>2</v>
      </c>
      <c r="T304">
        <f t="shared" si="18"/>
        <v>0</v>
      </c>
      <c r="U304" s="2" t="str">
        <f t="shared" si="19"/>
        <v>2</v>
      </c>
    </row>
    <row r="305" spans="1:21" x14ac:dyDescent="0.25">
      <c r="A305">
        <v>3453</v>
      </c>
      <c r="B305" t="s">
        <v>22</v>
      </c>
      <c r="C305">
        <v>0.55500000000000005</v>
      </c>
      <c r="D305">
        <v>0.44</v>
      </c>
      <c r="E305">
        <v>0.14499999999999999</v>
      </c>
      <c r="F305">
        <v>0.88149999999999995</v>
      </c>
      <c r="G305">
        <v>0.43</v>
      </c>
      <c r="H305">
        <v>0.19750000000000001</v>
      </c>
      <c r="I305">
        <v>0.2155</v>
      </c>
      <c r="J305">
        <v>8</v>
      </c>
      <c r="K305">
        <v>4</v>
      </c>
      <c r="L305" t="s">
        <v>18</v>
      </c>
      <c r="M305" t="s">
        <v>19</v>
      </c>
      <c r="N305" t="s">
        <v>20</v>
      </c>
      <c r="O305">
        <v>6</v>
      </c>
      <c r="P305" t="s">
        <v>36</v>
      </c>
      <c r="Q305">
        <v>14.1</v>
      </c>
      <c r="R305">
        <f t="shared" si="16"/>
        <v>3</v>
      </c>
      <c r="S305">
        <f t="shared" si="17"/>
        <v>2</v>
      </c>
      <c r="T305">
        <f t="shared" si="18"/>
        <v>0</v>
      </c>
      <c r="U305" s="2" t="str">
        <f t="shared" si="19"/>
        <v>2</v>
      </c>
    </row>
    <row r="306" spans="1:21" x14ac:dyDescent="0.25">
      <c r="A306">
        <v>4106</v>
      </c>
      <c r="B306" t="s">
        <v>22</v>
      </c>
      <c r="C306">
        <v>0.71499999999999997</v>
      </c>
      <c r="D306">
        <v>0.56499999999999995</v>
      </c>
      <c r="E306">
        <v>0.18</v>
      </c>
      <c r="F306">
        <v>1.79</v>
      </c>
      <c r="G306">
        <v>0.84399999999999997</v>
      </c>
      <c r="H306">
        <v>0.35349999999999998</v>
      </c>
      <c r="I306">
        <v>0.53849999999999998</v>
      </c>
      <c r="J306">
        <v>9</v>
      </c>
      <c r="K306">
        <v>5</v>
      </c>
      <c r="L306" t="s">
        <v>49</v>
      </c>
      <c r="M306" t="s">
        <v>50</v>
      </c>
      <c r="N306" t="s">
        <v>51</v>
      </c>
      <c r="O306">
        <v>2</v>
      </c>
      <c r="P306" t="s">
        <v>70</v>
      </c>
      <c r="Q306">
        <v>18</v>
      </c>
      <c r="R306">
        <f t="shared" si="16"/>
        <v>3</v>
      </c>
      <c r="S306">
        <f t="shared" si="17"/>
        <v>2</v>
      </c>
      <c r="T306">
        <f t="shared" si="18"/>
        <v>0</v>
      </c>
      <c r="U306" s="2" t="str">
        <f t="shared" si="19"/>
        <v>2</v>
      </c>
    </row>
    <row r="307" spans="1:21" x14ac:dyDescent="0.25">
      <c r="A307">
        <v>1516</v>
      </c>
      <c r="B307" t="s">
        <v>31</v>
      </c>
      <c r="C307">
        <v>0.65500000000000003</v>
      </c>
      <c r="D307">
        <v>0.51</v>
      </c>
      <c r="E307">
        <v>0.215</v>
      </c>
      <c r="F307">
        <v>1.7835000000000001</v>
      </c>
      <c r="G307">
        <v>0.88849999999999996</v>
      </c>
      <c r="H307">
        <v>0.40949999999999998</v>
      </c>
      <c r="I307">
        <v>0.41949999999999998</v>
      </c>
      <c r="J307">
        <v>11</v>
      </c>
      <c r="K307">
        <v>7</v>
      </c>
      <c r="L307" t="s">
        <v>43</v>
      </c>
      <c r="M307" t="s">
        <v>44</v>
      </c>
      <c r="N307" t="s">
        <v>45</v>
      </c>
      <c r="O307">
        <v>4</v>
      </c>
      <c r="P307" t="s">
        <v>59</v>
      </c>
      <c r="Q307">
        <v>6.1</v>
      </c>
      <c r="R307">
        <f t="shared" si="16"/>
        <v>3</v>
      </c>
      <c r="S307">
        <f t="shared" si="17"/>
        <v>3</v>
      </c>
      <c r="T307">
        <f t="shared" si="18"/>
        <v>3</v>
      </c>
      <c r="U307" s="2" t="str">
        <f t="shared" si="19"/>
        <v>3</v>
      </c>
    </row>
    <row r="308" spans="1:21" x14ac:dyDescent="0.25">
      <c r="A308">
        <v>2693</v>
      </c>
      <c r="B308" t="s">
        <v>31</v>
      </c>
      <c r="C308">
        <v>0.65</v>
      </c>
      <c r="D308">
        <v>0.51500000000000001</v>
      </c>
      <c r="E308">
        <v>0.125</v>
      </c>
      <c r="F308">
        <v>1.1805000000000001</v>
      </c>
      <c r="G308">
        <v>0.52349999999999997</v>
      </c>
      <c r="H308">
        <v>0.28299999999999997</v>
      </c>
      <c r="I308">
        <v>0.32750000000000001</v>
      </c>
      <c r="J308">
        <v>9</v>
      </c>
      <c r="K308">
        <v>14</v>
      </c>
      <c r="L308" t="s">
        <v>60</v>
      </c>
      <c r="M308" t="s">
        <v>61</v>
      </c>
      <c r="N308" t="s">
        <v>62</v>
      </c>
      <c r="O308">
        <v>2</v>
      </c>
      <c r="P308" t="s">
        <v>70</v>
      </c>
      <c r="Q308">
        <v>18</v>
      </c>
      <c r="R308">
        <f t="shared" si="16"/>
        <v>3</v>
      </c>
      <c r="S308">
        <f t="shared" si="17"/>
        <v>3</v>
      </c>
      <c r="T308">
        <f t="shared" si="18"/>
        <v>3</v>
      </c>
      <c r="U308" s="2" t="str">
        <f t="shared" si="19"/>
        <v>3</v>
      </c>
    </row>
    <row r="309" spans="1:21" x14ac:dyDescent="0.25">
      <c r="A309">
        <v>2713</v>
      </c>
      <c r="B309" t="s">
        <v>17</v>
      </c>
      <c r="C309">
        <v>0.21</v>
      </c>
      <c r="D309">
        <v>0.15</v>
      </c>
      <c r="E309">
        <v>4.4999999999999998E-2</v>
      </c>
      <c r="F309">
        <v>0.04</v>
      </c>
      <c r="G309">
        <v>1.35E-2</v>
      </c>
      <c r="H309">
        <v>8.0000000000000002E-3</v>
      </c>
      <c r="I309">
        <v>1.0500000000000001E-2</v>
      </c>
      <c r="J309">
        <v>4</v>
      </c>
      <c r="K309">
        <v>3</v>
      </c>
      <c r="L309" t="s">
        <v>46</v>
      </c>
      <c r="M309" t="s">
        <v>47</v>
      </c>
      <c r="N309" t="s">
        <v>48</v>
      </c>
      <c r="O309">
        <v>7</v>
      </c>
      <c r="P309" t="s">
        <v>26</v>
      </c>
      <c r="Q309">
        <v>2.5</v>
      </c>
      <c r="R309">
        <f t="shared" si="16"/>
        <v>3</v>
      </c>
      <c r="S309">
        <f t="shared" si="17"/>
        <v>2</v>
      </c>
      <c r="T309">
        <f t="shared" si="18"/>
        <v>0</v>
      </c>
      <c r="U309" s="2" t="str">
        <f t="shared" si="19"/>
        <v>2</v>
      </c>
    </row>
    <row r="310" spans="1:21" x14ac:dyDescent="0.25">
      <c r="A310">
        <v>469</v>
      </c>
      <c r="B310" t="s">
        <v>22</v>
      </c>
      <c r="C310">
        <v>0.68</v>
      </c>
      <c r="D310">
        <v>0.55000000000000004</v>
      </c>
      <c r="E310">
        <v>0.21</v>
      </c>
      <c r="F310">
        <v>1.7444999999999999</v>
      </c>
      <c r="G310">
        <v>0.59750000000000003</v>
      </c>
      <c r="H310">
        <v>0.30499999999999999</v>
      </c>
      <c r="I310">
        <v>0.625</v>
      </c>
      <c r="J310">
        <v>17</v>
      </c>
      <c r="K310">
        <v>8</v>
      </c>
      <c r="L310" t="s">
        <v>55</v>
      </c>
      <c r="M310" t="s">
        <v>56</v>
      </c>
      <c r="N310" t="s">
        <v>57</v>
      </c>
      <c r="O310">
        <v>7</v>
      </c>
      <c r="P310" t="s">
        <v>26</v>
      </c>
      <c r="Q310">
        <v>2.5</v>
      </c>
      <c r="R310">
        <f t="shared" si="16"/>
        <v>3</v>
      </c>
      <c r="S310">
        <f t="shared" si="17"/>
        <v>2</v>
      </c>
      <c r="T310">
        <f t="shared" si="18"/>
        <v>0</v>
      </c>
      <c r="U310" s="2" t="str">
        <f t="shared" si="19"/>
        <v>2</v>
      </c>
    </row>
    <row r="311" spans="1:21" x14ac:dyDescent="0.25">
      <c r="A311">
        <v>716</v>
      </c>
      <c r="B311" t="s">
        <v>17</v>
      </c>
      <c r="C311">
        <v>0.27500000000000002</v>
      </c>
      <c r="D311">
        <v>0.2</v>
      </c>
      <c r="E311">
        <v>6.5000000000000002E-2</v>
      </c>
      <c r="F311">
        <v>0.10349999999999999</v>
      </c>
      <c r="G311">
        <v>4.7500000000000001E-2</v>
      </c>
      <c r="H311">
        <v>2.0500000000000001E-2</v>
      </c>
      <c r="I311">
        <v>0.03</v>
      </c>
      <c r="J311">
        <v>7</v>
      </c>
      <c r="K311">
        <v>1</v>
      </c>
      <c r="L311" t="s">
        <v>65</v>
      </c>
      <c r="M311" t="s">
        <v>66</v>
      </c>
      <c r="N311" t="s">
        <v>29</v>
      </c>
      <c r="O311">
        <v>3</v>
      </c>
      <c r="P311" t="s">
        <v>39</v>
      </c>
      <c r="Q311">
        <v>3.6</v>
      </c>
      <c r="R311">
        <f t="shared" si="16"/>
        <v>3</v>
      </c>
      <c r="S311">
        <f t="shared" si="17"/>
        <v>2</v>
      </c>
      <c r="T311">
        <f t="shared" si="18"/>
        <v>0</v>
      </c>
      <c r="U311" s="2" t="str">
        <f t="shared" si="19"/>
        <v>2</v>
      </c>
    </row>
    <row r="312" spans="1:21" x14ac:dyDescent="0.25">
      <c r="A312">
        <v>450</v>
      </c>
      <c r="B312" t="s">
        <v>22</v>
      </c>
      <c r="C312">
        <v>0.56499999999999995</v>
      </c>
      <c r="D312">
        <v>0.45500000000000002</v>
      </c>
      <c r="E312">
        <v>0.15</v>
      </c>
      <c r="F312">
        <v>0.82050000000000001</v>
      </c>
      <c r="G312">
        <v>0.36499999999999999</v>
      </c>
      <c r="H312">
        <v>0.159</v>
      </c>
      <c r="I312">
        <v>0.26</v>
      </c>
      <c r="J312">
        <v>18</v>
      </c>
      <c r="K312">
        <v>6</v>
      </c>
      <c r="L312" t="s">
        <v>40</v>
      </c>
      <c r="M312" t="s">
        <v>41</v>
      </c>
      <c r="N312" t="s">
        <v>42</v>
      </c>
      <c r="O312">
        <v>5</v>
      </c>
      <c r="P312" t="s">
        <v>34</v>
      </c>
      <c r="Q312">
        <v>12.8</v>
      </c>
      <c r="R312">
        <f t="shared" si="16"/>
        <v>3</v>
      </c>
      <c r="S312">
        <f t="shared" si="17"/>
        <v>2</v>
      </c>
      <c r="T312">
        <f t="shared" si="18"/>
        <v>0</v>
      </c>
      <c r="U312" s="2" t="str">
        <f t="shared" si="19"/>
        <v>2</v>
      </c>
    </row>
    <row r="313" spans="1:21" x14ac:dyDescent="0.25">
      <c r="A313">
        <v>114</v>
      </c>
      <c r="B313" t="s">
        <v>31</v>
      </c>
      <c r="C313">
        <v>0.42499999999999999</v>
      </c>
      <c r="D313">
        <v>0.35</v>
      </c>
      <c r="E313">
        <v>0.105</v>
      </c>
      <c r="F313">
        <v>0.39300000000000002</v>
      </c>
      <c r="G313">
        <v>0.13</v>
      </c>
      <c r="H313">
        <v>6.3E-2</v>
      </c>
      <c r="I313">
        <v>0.16500000000000001</v>
      </c>
      <c r="J313">
        <v>9</v>
      </c>
      <c r="K313">
        <v>10</v>
      </c>
      <c r="L313" t="s">
        <v>23</v>
      </c>
      <c r="M313" t="s">
        <v>24</v>
      </c>
      <c r="N313" t="s">
        <v>25</v>
      </c>
      <c r="O313">
        <v>7</v>
      </c>
      <c r="P313" t="s">
        <v>26</v>
      </c>
      <c r="Q313">
        <v>2.5</v>
      </c>
      <c r="R313">
        <f t="shared" si="16"/>
        <v>3</v>
      </c>
      <c r="S313">
        <f t="shared" si="17"/>
        <v>2</v>
      </c>
      <c r="T313">
        <f t="shared" si="18"/>
        <v>0</v>
      </c>
      <c r="U313" s="2" t="str">
        <f t="shared" si="19"/>
        <v>2</v>
      </c>
    </row>
    <row r="314" spans="1:21" x14ac:dyDescent="0.25">
      <c r="A314">
        <v>938</v>
      </c>
      <c r="B314" t="s">
        <v>17</v>
      </c>
      <c r="C314">
        <v>0.45500000000000002</v>
      </c>
      <c r="D314">
        <v>0.35499999999999998</v>
      </c>
      <c r="E314">
        <v>0.125</v>
      </c>
      <c r="F314">
        <v>0.53249999999999997</v>
      </c>
      <c r="G314">
        <v>0.22500000000000001</v>
      </c>
      <c r="H314">
        <v>0.126</v>
      </c>
      <c r="I314">
        <v>0.14649999999999999</v>
      </c>
      <c r="J314">
        <v>7</v>
      </c>
      <c r="K314">
        <v>14</v>
      </c>
      <c r="L314" t="s">
        <v>60</v>
      </c>
      <c r="M314" t="s">
        <v>61</v>
      </c>
      <c r="N314" t="s">
        <v>62</v>
      </c>
      <c r="O314">
        <v>6</v>
      </c>
      <c r="P314" t="s">
        <v>36</v>
      </c>
      <c r="Q314">
        <v>14.1</v>
      </c>
      <c r="R314">
        <f t="shared" si="16"/>
        <v>3</v>
      </c>
      <c r="S314">
        <f t="shared" si="17"/>
        <v>2</v>
      </c>
      <c r="T314">
        <f t="shared" si="18"/>
        <v>0</v>
      </c>
      <c r="U314" s="2" t="str">
        <f t="shared" si="19"/>
        <v>2</v>
      </c>
    </row>
    <row r="315" spans="1:21" x14ac:dyDescent="0.25">
      <c r="A315">
        <v>511</v>
      </c>
      <c r="B315" t="s">
        <v>17</v>
      </c>
      <c r="C315">
        <v>0.68</v>
      </c>
      <c r="D315">
        <v>0.53</v>
      </c>
      <c r="E315">
        <v>0.185</v>
      </c>
      <c r="F315">
        <v>1.1094999999999999</v>
      </c>
      <c r="G315">
        <v>0.439</v>
      </c>
      <c r="H315">
        <v>0.245</v>
      </c>
      <c r="I315">
        <v>0.34</v>
      </c>
      <c r="J315">
        <v>10</v>
      </c>
      <c r="K315">
        <v>7</v>
      </c>
      <c r="L315" t="s">
        <v>43</v>
      </c>
      <c r="M315" t="s">
        <v>44</v>
      </c>
      <c r="N315" t="s">
        <v>45</v>
      </c>
      <c r="O315">
        <v>2</v>
      </c>
      <c r="P315" t="s">
        <v>70</v>
      </c>
      <c r="Q315">
        <v>18</v>
      </c>
      <c r="R315">
        <f t="shared" si="16"/>
        <v>3</v>
      </c>
      <c r="S315">
        <f t="shared" si="17"/>
        <v>3</v>
      </c>
      <c r="T315">
        <f t="shared" si="18"/>
        <v>3</v>
      </c>
      <c r="U315" s="2" t="str">
        <f t="shared" si="19"/>
        <v>3</v>
      </c>
    </row>
    <row r="316" spans="1:21" x14ac:dyDescent="0.25">
      <c r="A316">
        <v>872</v>
      </c>
      <c r="B316" t="s">
        <v>22</v>
      </c>
      <c r="C316">
        <v>0.62</v>
      </c>
      <c r="D316">
        <v>0.505</v>
      </c>
      <c r="E316">
        <v>0.16</v>
      </c>
      <c r="F316">
        <v>1.3725000000000001</v>
      </c>
      <c r="G316">
        <v>0.62849999999999995</v>
      </c>
      <c r="H316">
        <v>0.27500000000000002</v>
      </c>
      <c r="I316">
        <v>0.36849999999999999</v>
      </c>
      <c r="J316">
        <v>11</v>
      </c>
      <c r="K316">
        <v>14</v>
      </c>
      <c r="L316" t="s">
        <v>60</v>
      </c>
      <c r="M316" t="s">
        <v>61</v>
      </c>
      <c r="N316" t="s">
        <v>62</v>
      </c>
      <c r="O316">
        <v>4</v>
      </c>
      <c r="P316" t="s">
        <v>59</v>
      </c>
      <c r="Q316">
        <v>6.1</v>
      </c>
      <c r="R316">
        <f t="shared" si="16"/>
        <v>3</v>
      </c>
      <c r="S316">
        <f t="shared" si="17"/>
        <v>2</v>
      </c>
      <c r="T316">
        <f t="shared" si="18"/>
        <v>0</v>
      </c>
      <c r="U316" s="2" t="str">
        <f t="shared" si="19"/>
        <v>2</v>
      </c>
    </row>
    <row r="317" spans="1:21" x14ac:dyDescent="0.25">
      <c r="A317">
        <v>2740</v>
      </c>
      <c r="B317" t="s">
        <v>17</v>
      </c>
      <c r="C317">
        <v>0.45</v>
      </c>
      <c r="D317">
        <v>0.33500000000000002</v>
      </c>
      <c r="E317">
        <v>9.5000000000000001E-2</v>
      </c>
      <c r="F317">
        <v>0.35049999999999998</v>
      </c>
      <c r="G317">
        <v>0.1615</v>
      </c>
      <c r="H317">
        <v>6.25E-2</v>
      </c>
      <c r="I317">
        <v>0.11849999999999999</v>
      </c>
      <c r="J317">
        <v>7</v>
      </c>
      <c r="K317">
        <v>6</v>
      </c>
      <c r="L317" t="s">
        <v>40</v>
      </c>
      <c r="M317" t="s">
        <v>41</v>
      </c>
      <c r="N317" t="s">
        <v>42</v>
      </c>
      <c r="O317">
        <v>3</v>
      </c>
      <c r="P317" t="s">
        <v>39</v>
      </c>
      <c r="Q317">
        <v>3.6</v>
      </c>
      <c r="R317">
        <f t="shared" si="16"/>
        <v>3</v>
      </c>
      <c r="S317">
        <f t="shared" si="17"/>
        <v>2</v>
      </c>
      <c r="T317">
        <f t="shared" si="18"/>
        <v>0</v>
      </c>
      <c r="U317" s="2" t="str">
        <f t="shared" si="19"/>
        <v>2</v>
      </c>
    </row>
    <row r="318" spans="1:21" x14ac:dyDescent="0.25">
      <c r="A318">
        <v>2569</v>
      </c>
      <c r="B318" t="s">
        <v>17</v>
      </c>
      <c r="C318">
        <v>0.46</v>
      </c>
      <c r="D318">
        <v>0.34499999999999997</v>
      </c>
      <c r="E318">
        <v>0.12</v>
      </c>
      <c r="F318">
        <v>0.41549999999999998</v>
      </c>
      <c r="G318">
        <v>0.19800000000000001</v>
      </c>
      <c r="H318">
        <v>8.8499999999999995E-2</v>
      </c>
      <c r="I318">
        <v>0.107</v>
      </c>
      <c r="J318">
        <v>7</v>
      </c>
      <c r="K318">
        <v>3</v>
      </c>
      <c r="L318" t="s">
        <v>46</v>
      </c>
      <c r="M318" t="s">
        <v>47</v>
      </c>
      <c r="N318" t="s">
        <v>48</v>
      </c>
      <c r="O318">
        <v>8</v>
      </c>
      <c r="P318" t="s">
        <v>30</v>
      </c>
      <c r="Q318">
        <v>12.3</v>
      </c>
      <c r="R318">
        <f t="shared" si="16"/>
        <v>3</v>
      </c>
      <c r="S318">
        <f t="shared" si="17"/>
        <v>2</v>
      </c>
      <c r="T318">
        <f t="shared" si="18"/>
        <v>0</v>
      </c>
      <c r="U318" s="2" t="str">
        <f t="shared" si="19"/>
        <v>2</v>
      </c>
    </row>
    <row r="319" spans="1:21" x14ac:dyDescent="0.25">
      <c r="A319">
        <v>3224</v>
      </c>
      <c r="B319" t="s">
        <v>31</v>
      </c>
      <c r="C319">
        <v>0.52</v>
      </c>
      <c r="D319">
        <v>0.41499999999999998</v>
      </c>
      <c r="E319">
        <v>0.17499999999999999</v>
      </c>
      <c r="F319">
        <v>0.753</v>
      </c>
      <c r="G319">
        <v>0.25800000000000001</v>
      </c>
      <c r="H319">
        <v>0.17100000000000001</v>
      </c>
      <c r="I319">
        <v>0.255</v>
      </c>
      <c r="J319">
        <v>8</v>
      </c>
      <c r="K319">
        <v>14</v>
      </c>
      <c r="L319" t="s">
        <v>60</v>
      </c>
      <c r="M319" t="s">
        <v>61</v>
      </c>
      <c r="N319" t="s">
        <v>62</v>
      </c>
      <c r="O319">
        <v>2</v>
      </c>
      <c r="P319" t="s">
        <v>70</v>
      </c>
      <c r="Q319">
        <v>18</v>
      </c>
      <c r="R319">
        <f t="shared" si="16"/>
        <v>3</v>
      </c>
      <c r="S319">
        <f t="shared" si="17"/>
        <v>2</v>
      </c>
      <c r="T319">
        <f t="shared" si="18"/>
        <v>0</v>
      </c>
      <c r="U319" s="2" t="str">
        <f t="shared" si="19"/>
        <v>2</v>
      </c>
    </row>
    <row r="320" spans="1:21" x14ac:dyDescent="0.25">
      <c r="A320">
        <v>3179</v>
      </c>
      <c r="B320" t="s">
        <v>31</v>
      </c>
      <c r="C320">
        <v>0.38</v>
      </c>
      <c r="D320">
        <v>0.3</v>
      </c>
      <c r="E320">
        <v>0.1</v>
      </c>
      <c r="F320">
        <v>0.2505</v>
      </c>
      <c r="G320">
        <v>0.106</v>
      </c>
      <c r="H320">
        <v>5.3499999999999999E-2</v>
      </c>
      <c r="I320">
        <v>7.7499999999999999E-2</v>
      </c>
      <c r="J320">
        <v>8</v>
      </c>
      <c r="K320">
        <v>8</v>
      </c>
      <c r="L320" t="s">
        <v>55</v>
      </c>
      <c r="M320" t="s">
        <v>56</v>
      </c>
      <c r="N320" t="s">
        <v>57</v>
      </c>
      <c r="O320">
        <v>10</v>
      </c>
      <c r="P320" t="s">
        <v>35</v>
      </c>
      <c r="Q320">
        <v>24.1</v>
      </c>
      <c r="R320">
        <f t="shared" si="16"/>
        <v>3</v>
      </c>
      <c r="S320">
        <f t="shared" si="17"/>
        <v>2</v>
      </c>
      <c r="T320">
        <f t="shared" si="18"/>
        <v>0</v>
      </c>
      <c r="U320" s="2" t="str">
        <f t="shared" si="19"/>
        <v>2</v>
      </c>
    </row>
    <row r="321" spans="1:21" x14ac:dyDescent="0.25">
      <c r="A321">
        <v>2175</v>
      </c>
      <c r="B321" t="s">
        <v>22</v>
      </c>
      <c r="C321">
        <v>0.64500000000000002</v>
      </c>
      <c r="D321">
        <v>0.5</v>
      </c>
      <c r="E321">
        <v>0.17</v>
      </c>
      <c r="F321">
        <v>1.1845000000000001</v>
      </c>
      <c r="G321">
        <v>0.48049999999999998</v>
      </c>
      <c r="H321">
        <v>0.27400000000000002</v>
      </c>
      <c r="I321">
        <v>0.35499999999999998</v>
      </c>
      <c r="J321">
        <v>13</v>
      </c>
      <c r="K321">
        <v>3</v>
      </c>
      <c r="L321" t="s">
        <v>46</v>
      </c>
      <c r="M321" t="s">
        <v>47</v>
      </c>
      <c r="N321" t="s">
        <v>48</v>
      </c>
      <c r="O321">
        <v>9</v>
      </c>
      <c r="P321" t="s">
        <v>58</v>
      </c>
      <c r="Q321">
        <v>1.9</v>
      </c>
      <c r="R321">
        <f t="shared" si="16"/>
        <v>3</v>
      </c>
      <c r="S321">
        <f t="shared" si="17"/>
        <v>2</v>
      </c>
      <c r="T321">
        <f t="shared" si="18"/>
        <v>0</v>
      </c>
      <c r="U321" s="2" t="str">
        <f t="shared" si="19"/>
        <v>2</v>
      </c>
    </row>
    <row r="322" spans="1:21" x14ac:dyDescent="0.25">
      <c r="A322">
        <v>3018</v>
      </c>
      <c r="B322" t="s">
        <v>17</v>
      </c>
      <c r="C322">
        <v>0.435</v>
      </c>
      <c r="D322">
        <v>0.32500000000000001</v>
      </c>
      <c r="E322">
        <v>0.105</v>
      </c>
      <c r="F322">
        <v>0.33500000000000002</v>
      </c>
      <c r="G322">
        <v>0.13600000000000001</v>
      </c>
      <c r="H322">
        <v>6.5000000000000002E-2</v>
      </c>
      <c r="I322">
        <v>0.115</v>
      </c>
      <c r="J322">
        <v>8</v>
      </c>
      <c r="K322">
        <v>1</v>
      </c>
      <c r="L322" t="s">
        <v>65</v>
      </c>
      <c r="M322" t="s">
        <v>66</v>
      </c>
      <c r="N322" t="s">
        <v>29</v>
      </c>
      <c r="O322">
        <v>10</v>
      </c>
      <c r="P322" t="s">
        <v>35</v>
      </c>
      <c r="Q322">
        <v>24.1</v>
      </c>
      <c r="R322">
        <f t="shared" ref="R322:R385" si="20">IF(OR(AND(J322&gt;15,B322="I"),AND(B322="M",C322&gt;0.75),OR(AND(I322&gt;0.8,G322&gt;0.5),G322&gt;1.2)),1,3)</f>
        <v>3</v>
      </c>
      <c r="S322">
        <f t="shared" ref="S322:S385" si="21">IF(OR(AND(I322&lt;0.4,G322&lt;0.4),OR(C322&lt;0.36),OR(AND(J322&gt;15,B322="M"),J322&gt;18,B322="F")),2,3)</f>
        <v>2</v>
      </c>
      <c r="T322">
        <f t="shared" ref="T322:T385" si="22">IF(AND(R322=3, S322=3),3, 0)</f>
        <v>0</v>
      </c>
      <c r="U322" s="2" t="str">
        <f t="shared" ref="U322:U385" si="23">IF(R322=1,"1",IF(S322=2,"2",IF(AND(R322=3,S322=3),"3")))</f>
        <v>2</v>
      </c>
    </row>
    <row r="323" spans="1:21" x14ac:dyDescent="0.25">
      <c r="A323">
        <v>2741</v>
      </c>
      <c r="B323" t="s">
        <v>17</v>
      </c>
      <c r="C323">
        <v>0.45500000000000002</v>
      </c>
      <c r="D323">
        <v>0.34</v>
      </c>
      <c r="E323">
        <v>0.115</v>
      </c>
      <c r="F323">
        <v>0.48599999999999999</v>
      </c>
      <c r="G323">
        <v>0.26100000000000001</v>
      </c>
      <c r="H323">
        <v>6.5500000000000003E-2</v>
      </c>
      <c r="I323">
        <v>0.13150000000000001</v>
      </c>
      <c r="J323">
        <v>8</v>
      </c>
      <c r="K323">
        <v>3</v>
      </c>
      <c r="L323" t="s">
        <v>46</v>
      </c>
      <c r="M323" t="s">
        <v>47</v>
      </c>
      <c r="N323" t="s">
        <v>48</v>
      </c>
      <c r="O323">
        <v>1</v>
      </c>
      <c r="P323" t="s">
        <v>21</v>
      </c>
      <c r="Q323">
        <v>22.1</v>
      </c>
      <c r="R323">
        <f t="shared" si="20"/>
        <v>3</v>
      </c>
      <c r="S323">
        <f t="shared" si="21"/>
        <v>2</v>
      </c>
      <c r="T323">
        <f t="shared" si="22"/>
        <v>0</v>
      </c>
      <c r="U323" s="2" t="str">
        <f t="shared" si="23"/>
        <v>2</v>
      </c>
    </row>
    <row r="324" spans="1:21" x14ac:dyDescent="0.25">
      <c r="A324">
        <v>1915</v>
      </c>
      <c r="B324" t="s">
        <v>31</v>
      </c>
      <c r="C324">
        <v>0.59499999999999997</v>
      </c>
      <c r="D324">
        <v>0.45500000000000002</v>
      </c>
      <c r="E324">
        <v>0.15</v>
      </c>
      <c r="F324">
        <v>0.88600000000000001</v>
      </c>
      <c r="G324">
        <v>0.43149999999999999</v>
      </c>
      <c r="H324">
        <v>0.20100000000000001</v>
      </c>
      <c r="I324">
        <v>0.223</v>
      </c>
      <c r="J324">
        <v>10</v>
      </c>
      <c r="K324">
        <v>4</v>
      </c>
      <c r="L324" t="s">
        <v>18</v>
      </c>
      <c r="M324" t="s">
        <v>19</v>
      </c>
      <c r="N324" t="s">
        <v>20</v>
      </c>
      <c r="O324">
        <v>7</v>
      </c>
      <c r="P324" t="s">
        <v>26</v>
      </c>
      <c r="Q324">
        <v>2.5</v>
      </c>
      <c r="R324">
        <f t="shared" si="20"/>
        <v>3</v>
      </c>
      <c r="S324">
        <f t="shared" si="21"/>
        <v>3</v>
      </c>
      <c r="T324">
        <f t="shared" si="22"/>
        <v>3</v>
      </c>
      <c r="U324" s="2" t="str">
        <f t="shared" si="23"/>
        <v>3</v>
      </c>
    </row>
    <row r="325" spans="1:21" x14ac:dyDescent="0.25">
      <c r="A325">
        <v>3157</v>
      </c>
      <c r="B325" t="s">
        <v>31</v>
      </c>
      <c r="C325">
        <v>0.53500000000000003</v>
      </c>
      <c r="D325">
        <v>0.44</v>
      </c>
      <c r="E325">
        <v>0.16500000000000001</v>
      </c>
      <c r="F325">
        <v>0.875</v>
      </c>
      <c r="G325">
        <v>0.27900000000000003</v>
      </c>
      <c r="H325">
        <v>0.18</v>
      </c>
      <c r="I325">
        <v>0.3</v>
      </c>
      <c r="J325">
        <v>10</v>
      </c>
      <c r="K325">
        <v>14</v>
      </c>
      <c r="L325" t="s">
        <v>60</v>
      </c>
      <c r="M325" t="s">
        <v>61</v>
      </c>
      <c r="N325" t="s">
        <v>62</v>
      </c>
      <c r="O325">
        <v>4</v>
      </c>
      <c r="P325" t="s">
        <v>59</v>
      </c>
      <c r="Q325">
        <v>6.1</v>
      </c>
      <c r="R325">
        <f t="shared" si="20"/>
        <v>3</v>
      </c>
      <c r="S325">
        <f t="shared" si="21"/>
        <v>2</v>
      </c>
      <c r="T325">
        <f t="shared" si="22"/>
        <v>0</v>
      </c>
      <c r="U325" s="2" t="str">
        <f t="shared" si="23"/>
        <v>2</v>
      </c>
    </row>
    <row r="326" spans="1:21" x14ac:dyDescent="0.25">
      <c r="A326">
        <v>2373</v>
      </c>
      <c r="B326" t="s">
        <v>22</v>
      </c>
      <c r="C326">
        <v>0.40500000000000003</v>
      </c>
      <c r="D326">
        <v>0.32500000000000001</v>
      </c>
      <c r="E326">
        <v>0.11</v>
      </c>
      <c r="F326">
        <v>0.35749999999999998</v>
      </c>
      <c r="G326">
        <v>0.14499999999999999</v>
      </c>
      <c r="H326">
        <v>7.2499999999999995E-2</v>
      </c>
      <c r="I326">
        <v>0.11</v>
      </c>
      <c r="J326">
        <v>12</v>
      </c>
      <c r="K326">
        <v>7</v>
      </c>
      <c r="L326" t="s">
        <v>43</v>
      </c>
      <c r="M326" t="s">
        <v>44</v>
      </c>
      <c r="N326" t="s">
        <v>45</v>
      </c>
      <c r="O326">
        <v>7</v>
      </c>
      <c r="P326" t="s">
        <v>26</v>
      </c>
      <c r="Q326">
        <v>2.5</v>
      </c>
      <c r="R326">
        <f t="shared" si="20"/>
        <v>3</v>
      </c>
      <c r="S326">
        <f t="shared" si="21"/>
        <v>2</v>
      </c>
      <c r="T326">
        <f t="shared" si="22"/>
        <v>0</v>
      </c>
      <c r="U326" s="2" t="str">
        <f t="shared" si="23"/>
        <v>2</v>
      </c>
    </row>
    <row r="327" spans="1:21" x14ac:dyDescent="0.25">
      <c r="A327">
        <v>1073</v>
      </c>
      <c r="B327" t="s">
        <v>17</v>
      </c>
      <c r="C327">
        <v>0.4</v>
      </c>
      <c r="D327">
        <v>0.32</v>
      </c>
      <c r="E327">
        <v>9.5000000000000001E-2</v>
      </c>
      <c r="F327">
        <v>0.34799999999999998</v>
      </c>
      <c r="G327">
        <v>0.19400000000000001</v>
      </c>
      <c r="H327">
        <v>5.2999999999999999E-2</v>
      </c>
      <c r="I327">
        <v>8.6999999999999994E-2</v>
      </c>
      <c r="J327">
        <v>6</v>
      </c>
      <c r="K327">
        <v>4</v>
      </c>
      <c r="L327" t="s">
        <v>18</v>
      </c>
      <c r="M327" t="s">
        <v>19</v>
      </c>
      <c r="N327" t="s">
        <v>20</v>
      </c>
      <c r="O327">
        <v>10</v>
      </c>
      <c r="P327" t="s">
        <v>35</v>
      </c>
      <c r="Q327">
        <v>24.1</v>
      </c>
      <c r="R327">
        <f t="shared" si="20"/>
        <v>3</v>
      </c>
      <c r="S327">
        <f t="shared" si="21"/>
        <v>2</v>
      </c>
      <c r="T327">
        <f t="shared" si="22"/>
        <v>0</v>
      </c>
      <c r="U327" s="2" t="str">
        <f t="shared" si="23"/>
        <v>2</v>
      </c>
    </row>
    <row r="328" spans="1:21" x14ac:dyDescent="0.25">
      <c r="A328">
        <v>2372</v>
      </c>
      <c r="B328" t="s">
        <v>31</v>
      </c>
      <c r="C328">
        <v>0.18</v>
      </c>
      <c r="D328">
        <v>0.125</v>
      </c>
      <c r="E328">
        <v>0.05</v>
      </c>
      <c r="F328">
        <v>2.3E-2</v>
      </c>
      <c r="G328">
        <v>8.5000000000000006E-3</v>
      </c>
      <c r="H328">
        <v>5.4999999999999997E-3</v>
      </c>
      <c r="I328">
        <v>0.01</v>
      </c>
      <c r="J328">
        <v>3</v>
      </c>
      <c r="K328">
        <v>11</v>
      </c>
      <c r="L328" t="s">
        <v>37</v>
      </c>
      <c r="M328" t="s">
        <v>38</v>
      </c>
      <c r="N328" t="s">
        <v>29</v>
      </c>
      <c r="O328">
        <v>7</v>
      </c>
      <c r="P328" t="s">
        <v>26</v>
      </c>
      <c r="Q328">
        <v>2.5</v>
      </c>
      <c r="R328">
        <f t="shared" si="20"/>
        <v>3</v>
      </c>
      <c r="S328">
        <f t="shared" si="21"/>
        <v>2</v>
      </c>
      <c r="T328">
        <f t="shared" si="22"/>
        <v>0</v>
      </c>
      <c r="U328" s="2" t="str">
        <f t="shared" si="23"/>
        <v>2</v>
      </c>
    </row>
    <row r="329" spans="1:21" x14ac:dyDescent="0.25">
      <c r="A329">
        <v>2151</v>
      </c>
      <c r="B329" t="s">
        <v>31</v>
      </c>
      <c r="C329">
        <v>0.44500000000000001</v>
      </c>
      <c r="D329">
        <v>0.35499999999999998</v>
      </c>
      <c r="E329">
        <v>0.11</v>
      </c>
      <c r="F329">
        <v>0.4415</v>
      </c>
      <c r="G329">
        <v>0.18049999999999999</v>
      </c>
      <c r="H329">
        <v>0.10349999999999999</v>
      </c>
      <c r="I329">
        <v>0.15049999999999999</v>
      </c>
      <c r="J329">
        <v>10</v>
      </c>
      <c r="K329">
        <v>4</v>
      </c>
      <c r="L329" t="s">
        <v>18</v>
      </c>
      <c r="M329" t="s">
        <v>19</v>
      </c>
      <c r="N329" t="s">
        <v>20</v>
      </c>
      <c r="O329">
        <v>3</v>
      </c>
      <c r="P329" t="s">
        <v>39</v>
      </c>
      <c r="Q329">
        <v>3.6</v>
      </c>
      <c r="R329">
        <f t="shared" si="20"/>
        <v>3</v>
      </c>
      <c r="S329">
        <f t="shared" si="21"/>
        <v>2</v>
      </c>
      <c r="T329">
        <f t="shared" si="22"/>
        <v>0</v>
      </c>
      <c r="U329" s="2" t="str">
        <f t="shared" si="23"/>
        <v>2</v>
      </c>
    </row>
    <row r="330" spans="1:21" x14ac:dyDescent="0.25">
      <c r="A330">
        <v>1768</v>
      </c>
      <c r="B330" t="s">
        <v>31</v>
      </c>
      <c r="C330">
        <v>0.39</v>
      </c>
      <c r="D330">
        <v>0.28000000000000003</v>
      </c>
      <c r="E330">
        <v>0.125</v>
      </c>
      <c r="F330">
        <v>0.56399999999999995</v>
      </c>
      <c r="G330">
        <v>0.30349999999999999</v>
      </c>
      <c r="H330">
        <v>9.5500000000000002E-2</v>
      </c>
      <c r="I330">
        <v>0.14299999999999999</v>
      </c>
      <c r="J330">
        <v>7</v>
      </c>
      <c r="K330">
        <v>9</v>
      </c>
      <c r="L330" t="s">
        <v>67</v>
      </c>
      <c r="M330" t="s">
        <v>68</v>
      </c>
      <c r="N330" t="s">
        <v>69</v>
      </c>
      <c r="O330">
        <v>1</v>
      </c>
      <c r="P330" t="s">
        <v>21</v>
      </c>
      <c r="Q330">
        <v>22.1</v>
      </c>
      <c r="R330">
        <f t="shared" si="20"/>
        <v>3</v>
      </c>
      <c r="S330">
        <f t="shared" si="21"/>
        <v>2</v>
      </c>
      <c r="T330">
        <f t="shared" si="22"/>
        <v>0</v>
      </c>
      <c r="U330" s="2" t="str">
        <f t="shared" si="23"/>
        <v>2</v>
      </c>
    </row>
    <row r="331" spans="1:21" x14ac:dyDescent="0.25">
      <c r="A331">
        <v>3647</v>
      </c>
      <c r="B331" t="s">
        <v>17</v>
      </c>
      <c r="C331">
        <v>0.47499999999999998</v>
      </c>
      <c r="D331">
        <v>0.35</v>
      </c>
      <c r="E331">
        <v>0.125</v>
      </c>
      <c r="F331">
        <v>0.42249999999999999</v>
      </c>
      <c r="G331">
        <v>0.1905</v>
      </c>
      <c r="H331">
        <v>7.9000000000000001E-2</v>
      </c>
      <c r="I331">
        <v>0.13550000000000001</v>
      </c>
      <c r="J331">
        <v>9</v>
      </c>
      <c r="K331">
        <v>10</v>
      </c>
      <c r="L331" t="s">
        <v>23</v>
      </c>
      <c r="M331" t="s">
        <v>24</v>
      </c>
      <c r="N331" t="s">
        <v>25</v>
      </c>
      <c r="O331">
        <v>1</v>
      </c>
      <c r="P331" t="s">
        <v>21</v>
      </c>
      <c r="Q331">
        <v>22.1</v>
      </c>
      <c r="R331">
        <f t="shared" si="20"/>
        <v>3</v>
      </c>
      <c r="S331">
        <f t="shared" si="21"/>
        <v>2</v>
      </c>
      <c r="T331">
        <f t="shared" si="22"/>
        <v>0</v>
      </c>
      <c r="U331" s="2" t="str">
        <f t="shared" si="23"/>
        <v>2</v>
      </c>
    </row>
    <row r="332" spans="1:21" x14ac:dyDescent="0.25">
      <c r="A332">
        <v>2563</v>
      </c>
      <c r="B332" t="s">
        <v>17</v>
      </c>
      <c r="C332">
        <v>0.44</v>
      </c>
      <c r="D332">
        <v>0.32500000000000001</v>
      </c>
      <c r="E332">
        <v>0.1</v>
      </c>
      <c r="F332">
        <v>0.41649999999999998</v>
      </c>
      <c r="G332">
        <v>0.185</v>
      </c>
      <c r="H332">
        <v>8.6499999999999994E-2</v>
      </c>
      <c r="I332">
        <v>0.11</v>
      </c>
      <c r="J332">
        <v>6</v>
      </c>
      <c r="K332">
        <v>3</v>
      </c>
      <c r="L332" t="s">
        <v>46</v>
      </c>
      <c r="M332" t="s">
        <v>47</v>
      </c>
      <c r="N332" t="s">
        <v>48</v>
      </c>
      <c r="O332">
        <v>2</v>
      </c>
      <c r="P332" t="s">
        <v>70</v>
      </c>
      <c r="Q332">
        <v>18</v>
      </c>
      <c r="R332">
        <f t="shared" si="20"/>
        <v>3</v>
      </c>
      <c r="S332">
        <f t="shared" si="21"/>
        <v>2</v>
      </c>
      <c r="T332">
        <f t="shared" si="22"/>
        <v>0</v>
      </c>
      <c r="U332" s="2" t="str">
        <f t="shared" si="23"/>
        <v>2</v>
      </c>
    </row>
    <row r="333" spans="1:21" x14ac:dyDescent="0.25">
      <c r="A333">
        <v>530</v>
      </c>
      <c r="B333" t="s">
        <v>31</v>
      </c>
      <c r="C333">
        <v>0.38500000000000001</v>
      </c>
      <c r="D333">
        <v>0.3</v>
      </c>
      <c r="E333">
        <v>9.5000000000000001E-2</v>
      </c>
      <c r="F333">
        <v>0.24</v>
      </c>
      <c r="G333">
        <v>8.8499999999999995E-2</v>
      </c>
      <c r="H333">
        <v>5.8999999999999997E-2</v>
      </c>
      <c r="I333">
        <v>8.5000000000000006E-2</v>
      </c>
      <c r="J333">
        <v>9</v>
      </c>
      <c r="K333">
        <v>12</v>
      </c>
      <c r="L333" t="s">
        <v>63</v>
      </c>
      <c r="M333" t="s">
        <v>64</v>
      </c>
      <c r="N333" t="s">
        <v>29</v>
      </c>
      <c r="O333">
        <v>6</v>
      </c>
      <c r="P333" t="s">
        <v>36</v>
      </c>
      <c r="Q333">
        <v>14.1</v>
      </c>
      <c r="R333">
        <f t="shared" si="20"/>
        <v>3</v>
      </c>
      <c r="S333">
        <f t="shared" si="21"/>
        <v>2</v>
      </c>
      <c r="T333">
        <f t="shared" si="22"/>
        <v>0</v>
      </c>
      <c r="U333" s="2" t="str">
        <f t="shared" si="23"/>
        <v>2</v>
      </c>
    </row>
    <row r="334" spans="1:21" x14ac:dyDescent="0.25">
      <c r="A334">
        <v>3588</v>
      </c>
      <c r="B334" t="s">
        <v>31</v>
      </c>
      <c r="C334">
        <v>0.63500000000000001</v>
      </c>
      <c r="D334">
        <v>0.495</v>
      </c>
      <c r="E334">
        <v>0.17</v>
      </c>
      <c r="F334">
        <v>1.3694999999999999</v>
      </c>
      <c r="G334">
        <v>0.65700000000000003</v>
      </c>
      <c r="H334">
        <v>0.30549999999999999</v>
      </c>
      <c r="I334">
        <v>0.36499999999999999</v>
      </c>
      <c r="J334">
        <v>10</v>
      </c>
      <c r="K334">
        <v>2</v>
      </c>
      <c r="L334" t="s">
        <v>52</v>
      </c>
      <c r="M334" t="s">
        <v>53</v>
      </c>
      <c r="N334" t="s">
        <v>54</v>
      </c>
      <c r="O334">
        <v>3</v>
      </c>
      <c r="P334" t="s">
        <v>39</v>
      </c>
      <c r="Q334">
        <v>3.6</v>
      </c>
      <c r="R334">
        <f t="shared" si="20"/>
        <v>3</v>
      </c>
      <c r="S334">
        <f t="shared" si="21"/>
        <v>3</v>
      </c>
      <c r="T334">
        <f t="shared" si="22"/>
        <v>3</v>
      </c>
      <c r="U334" s="2" t="str">
        <f t="shared" si="23"/>
        <v>3</v>
      </c>
    </row>
    <row r="335" spans="1:21" x14ac:dyDescent="0.25">
      <c r="A335">
        <v>4066</v>
      </c>
      <c r="B335" t="s">
        <v>17</v>
      </c>
      <c r="C335">
        <v>0.37</v>
      </c>
      <c r="D335">
        <v>0.27500000000000002</v>
      </c>
      <c r="E335">
        <v>0.08</v>
      </c>
      <c r="F335">
        <v>0.23250000000000001</v>
      </c>
      <c r="G335">
        <v>9.2999999999999999E-2</v>
      </c>
      <c r="H335">
        <v>5.6000000000000001E-2</v>
      </c>
      <c r="I335">
        <v>7.1999999999999995E-2</v>
      </c>
      <c r="J335">
        <v>6</v>
      </c>
      <c r="K335">
        <v>1</v>
      </c>
      <c r="L335" t="s">
        <v>65</v>
      </c>
      <c r="M335" t="s">
        <v>66</v>
      </c>
      <c r="N335" t="s">
        <v>29</v>
      </c>
      <c r="O335">
        <v>1</v>
      </c>
      <c r="P335" t="s">
        <v>21</v>
      </c>
      <c r="Q335">
        <v>22.1</v>
      </c>
      <c r="R335">
        <f t="shared" si="20"/>
        <v>3</v>
      </c>
      <c r="S335">
        <f t="shared" si="21"/>
        <v>2</v>
      </c>
      <c r="T335">
        <f t="shared" si="22"/>
        <v>0</v>
      </c>
      <c r="U335" s="2" t="str">
        <f t="shared" si="23"/>
        <v>2</v>
      </c>
    </row>
    <row r="336" spans="1:21" x14ac:dyDescent="0.25">
      <c r="A336">
        <v>1939</v>
      </c>
      <c r="B336" t="s">
        <v>31</v>
      </c>
      <c r="C336">
        <v>0.625</v>
      </c>
      <c r="D336">
        <v>0.505</v>
      </c>
      <c r="E336">
        <v>0.185</v>
      </c>
      <c r="F336">
        <v>1.1565000000000001</v>
      </c>
      <c r="G336">
        <v>0.52</v>
      </c>
      <c r="H336">
        <v>0.24049999999999999</v>
      </c>
      <c r="I336">
        <v>0.35349999999999998</v>
      </c>
      <c r="J336">
        <v>10</v>
      </c>
      <c r="K336">
        <v>4</v>
      </c>
      <c r="L336" t="s">
        <v>18</v>
      </c>
      <c r="M336" t="s">
        <v>19</v>
      </c>
      <c r="N336" t="s">
        <v>20</v>
      </c>
      <c r="O336">
        <v>10</v>
      </c>
      <c r="P336" t="s">
        <v>35</v>
      </c>
      <c r="Q336">
        <v>24.1</v>
      </c>
      <c r="R336">
        <f t="shared" si="20"/>
        <v>3</v>
      </c>
      <c r="S336">
        <f t="shared" si="21"/>
        <v>3</v>
      </c>
      <c r="T336">
        <f t="shared" si="22"/>
        <v>3</v>
      </c>
      <c r="U336" s="2" t="str">
        <f t="shared" si="23"/>
        <v>3</v>
      </c>
    </row>
    <row r="337" spans="1:21" x14ac:dyDescent="0.25">
      <c r="A337">
        <v>1906</v>
      </c>
      <c r="B337" t="s">
        <v>17</v>
      </c>
      <c r="C337">
        <v>0.57499999999999996</v>
      </c>
      <c r="D337">
        <v>0.45</v>
      </c>
      <c r="E337">
        <v>0.13500000000000001</v>
      </c>
      <c r="F337">
        <v>0.87150000000000005</v>
      </c>
      <c r="G337">
        <v>0.45</v>
      </c>
      <c r="H337">
        <v>0.16200000000000001</v>
      </c>
      <c r="I337">
        <v>0.22500000000000001</v>
      </c>
      <c r="J337">
        <v>10</v>
      </c>
      <c r="K337">
        <v>5</v>
      </c>
      <c r="L337" t="s">
        <v>49</v>
      </c>
      <c r="M337" t="s">
        <v>50</v>
      </c>
      <c r="N337" t="s">
        <v>51</v>
      </c>
      <c r="O337">
        <v>1</v>
      </c>
      <c r="P337" t="s">
        <v>21</v>
      </c>
      <c r="Q337">
        <v>22.1</v>
      </c>
      <c r="R337">
        <f t="shared" si="20"/>
        <v>3</v>
      </c>
      <c r="S337">
        <f t="shared" si="21"/>
        <v>3</v>
      </c>
      <c r="T337">
        <f t="shared" si="22"/>
        <v>3</v>
      </c>
      <c r="U337" s="2" t="str">
        <f t="shared" si="23"/>
        <v>3</v>
      </c>
    </row>
    <row r="338" spans="1:21" x14ac:dyDescent="0.25">
      <c r="A338">
        <v>1795</v>
      </c>
      <c r="B338" t="s">
        <v>17</v>
      </c>
      <c r="C338">
        <v>0.57499999999999996</v>
      </c>
      <c r="D338">
        <v>0.45</v>
      </c>
      <c r="E338">
        <v>0.13</v>
      </c>
      <c r="F338">
        <v>0.8145</v>
      </c>
      <c r="G338">
        <v>0.40300000000000002</v>
      </c>
      <c r="H338">
        <v>0.17150000000000001</v>
      </c>
      <c r="I338">
        <v>0.21299999999999999</v>
      </c>
      <c r="J338">
        <v>10</v>
      </c>
      <c r="K338">
        <v>8</v>
      </c>
      <c r="L338" t="s">
        <v>55</v>
      </c>
      <c r="M338" t="s">
        <v>56</v>
      </c>
      <c r="N338" t="s">
        <v>57</v>
      </c>
      <c r="O338">
        <v>1</v>
      </c>
      <c r="P338" t="s">
        <v>21</v>
      </c>
      <c r="Q338">
        <v>22.1</v>
      </c>
      <c r="R338">
        <f t="shared" si="20"/>
        <v>3</v>
      </c>
      <c r="S338">
        <f t="shared" si="21"/>
        <v>3</v>
      </c>
      <c r="T338">
        <f t="shared" si="22"/>
        <v>3</v>
      </c>
      <c r="U338" s="2" t="str">
        <f t="shared" si="23"/>
        <v>3</v>
      </c>
    </row>
    <row r="339" spans="1:21" x14ac:dyDescent="0.25">
      <c r="A339">
        <v>3273</v>
      </c>
      <c r="B339" t="s">
        <v>31</v>
      </c>
      <c r="C339">
        <v>0.46500000000000002</v>
      </c>
      <c r="D339">
        <v>0.36</v>
      </c>
      <c r="E339">
        <v>0.125</v>
      </c>
      <c r="F339">
        <v>0.4365</v>
      </c>
      <c r="G339">
        <v>0.16900000000000001</v>
      </c>
      <c r="H339">
        <v>0.1075</v>
      </c>
      <c r="I339">
        <v>0.14499999999999999</v>
      </c>
      <c r="J339">
        <v>11</v>
      </c>
      <c r="K339">
        <v>10</v>
      </c>
      <c r="L339" t="s">
        <v>23</v>
      </c>
      <c r="M339" t="s">
        <v>24</v>
      </c>
      <c r="N339" t="s">
        <v>25</v>
      </c>
      <c r="O339">
        <v>8</v>
      </c>
      <c r="P339" t="s">
        <v>30</v>
      </c>
      <c r="Q339">
        <v>12.3</v>
      </c>
      <c r="R339">
        <f t="shared" si="20"/>
        <v>3</v>
      </c>
      <c r="S339">
        <f t="shared" si="21"/>
        <v>2</v>
      </c>
      <c r="T339">
        <f t="shared" si="22"/>
        <v>0</v>
      </c>
      <c r="U339" s="2" t="str">
        <f t="shared" si="23"/>
        <v>2</v>
      </c>
    </row>
    <row r="340" spans="1:21" x14ac:dyDescent="0.25">
      <c r="A340">
        <v>3022</v>
      </c>
      <c r="B340" t="s">
        <v>17</v>
      </c>
      <c r="C340">
        <v>0.45500000000000002</v>
      </c>
      <c r="D340">
        <v>0.35499999999999998</v>
      </c>
      <c r="E340">
        <v>0.105</v>
      </c>
      <c r="F340">
        <v>0.372</v>
      </c>
      <c r="G340">
        <v>0.13800000000000001</v>
      </c>
      <c r="H340">
        <v>7.6499999999999999E-2</v>
      </c>
      <c r="I340">
        <v>0.13500000000000001</v>
      </c>
      <c r="J340">
        <v>9</v>
      </c>
      <c r="K340">
        <v>11</v>
      </c>
      <c r="L340" t="s">
        <v>37</v>
      </c>
      <c r="M340" t="s">
        <v>38</v>
      </c>
      <c r="N340" t="s">
        <v>29</v>
      </c>
      <c r="O340">
        <v>6</v>
      </c>
      <c r="P340" t="s">
        <v>36</v>
      </c>
      <c r="Q340">
        <v>14.1</v>
      </c>
      <c r="R340">
        <f t="shared" si="20"/>
        <v>3</v>
      </c>
      <c r="S340">
        <f t="shared" si="21"/>
        <v>2</v>
      </c>
      <c r="T340">
        <f t="shared" si="22"/>
        <v>0</v>
      </c>
      <c r="U340" s="2" t="str">
        <f t="shared" si="23"/>
        <v>2</v>
      </c>
    </row>
    <row r="341" spans="1:21" x14ac:dyDescent="0.25">
      <c r="A341">
        <v>2012</v>
      </c>
      <c r="B341" t="s">
        <v>31</v>
      </c>
      <c r="C341">
        <v>0.45</v>
      </c>
      <c r="D341">
        <v>0.33</v>
      </c>
      <c r="E341">
        <v>0.105</v>
      </c>
      <c r="F341">
        <v>0.4955</v>
      </c>
      <c r="G341">
        <v>0.25750000000000001</v>
      </c>
      <c r="H341">
        <v>8.2000000000000003E-2</v>
      </c>
      <c r="I341">
        <v>0.129</v>
      </c>
      <c r="J341">
        <v>8</v>
      </c>
      <c r="K341">
        <v>12</v>
      </c>
      <c r="L341" t="s">
        <v>63</v>
      </c>
      <c r="M341" t="s">
        <v>64</v>
      </c>
      <c r="N341" t="s">
        <v>29</v>
      </c>
      <c r="O341">
        <v>4</v>
      </c>
      <c r="P341" t="s">
        <v>59</v>
      </c>
      <c r="Q341">
        <v>6.1</v>
      </c>
      <c r="R341">
        <f t="shared" si="20"/>
        <v>3</v>
      </c>
      <c r="S341">
        <f t="shared" si="21"/>
        <v>2</v>
      </c>
      <c r="T341">
        <f t="shared" si="22"/>
        <v>0</v>
      </c>
      <c r="U341" s="2" t="str">
        <f t="shared" si="23"/>
        <v>2</v>
      </c>
    </row>
    <row r="342" spans="1:21" x14ac:dyDescent="0.25">
      <c r="A342">
        <v>4044</v>
      </c>
      <c r="B342" t="s">
        <v>22</v>
      </c>
      <c r="C342">
        <v>0.57999999999999996</v>
      </c>
      <c r="D342">
        <v>0.46</v>
      </c>
      <c r="E342">
        <v>0.13500000000000001</v>
      </c>
      <c r="F342">
        <v>0.92600000000000005</v>
      </c>
      <c r="G342">
        <v>0.40250000000000002</v>
      </c>
      <c r="H342">
        <v>0.20799999999999999</v>
      </c>
      <c r="I342">
        <v>0.27500000000000002</v>
      </c>
      <c r="J342">
        <v>8</v>
      </c>
      <c r="K342">
        <v>9</v>
      </c>
      <c r="L342" t="s">
        <v>67</v>
      </c>
      <c r="M342" t="s">
        <v>68</v>
      </c>
      <c r="N342" t="s">
        <v>69</v>
      </c>
      <c r="O342">
        <v>3</v>
      </c>
      <c r="P342" t="s">
        <v>39</v>
      </c>
      <c r="Q342">
        <v>3.6</v>
      </c>
      <c r="R342">
        <f t="shared" si="20"/>
        <v>3</v>
      </c>
      <c r="S342">
        <f t="shared" si="21"/>
        <v>2</v>
      </c>
      <c r="T342">
        <f t="shared" si="22"/>
        <v>0</v>
      </c>
      <c r="U342" s="2" t="str">
        <f t="shared" si="23"/>
        <v>2</v>
      </c>
    </row>
    <row r="343" spans="1:21" x14ac:dyDescent="0.25">
      <c r="A343">
        <v>610</v>
      </c>
      <c r="B343" t="s">
        <v>31</v>
      </c>
      <c r="C343">
        <v>0.35</v>
      </c>
      <c r="D343">
        <v>0.26500000000000001</v>
      </c>
      <c r="E343">
        <v>0.09</v>
      </c>
      <c r="F343">
        <v>0.17749999999999999</v>
      </c>
      <c r="G343">
        <v>5.7500000000000002E-2</v>
      </c>
      <c r="H343">
        <v>4.2000000000000003E-2</v>
      </c>
      <c r="I343">
        <v>6.8000000000000005E-2</v>
      </c>
      <c r="J343">
        <v>12</v>
      </c>
      <c r="K343">
        <v>4</v>
      </c>
      <c r="L343" t="s">
        <v>18</v>
      </c>
      <c r="M343" t="s">
        <v>19</v>
      </c>
      <c r="N343" t="s">
        <v>20</v>
      </c>
      <c r="O343">
        <v>2</v>
      </c>
      <c r="P343" t="s">
        <v>70</v>
      </c>
      <c r="Q343">
        <v>18</v>
      </c>
      <c r="R343">
        <f t="shared" si="20"/>
        <v>3</v>
      </c>
      <c r="S343">
        <f t="shared" si="21"/>
        <v>2</v>
      </c>
      <c r="T343">
        <f t="shared" si="22"/>
        <v>0</v>
      </c>
      <c r="U343" s="2" t="str">
        <f t="shared" si="23"/>
        <v>2</v>
      </c>
    </row>
    <row r="344" spans="1:21" x14ac:dyDescent="0.25">
      <c r="A344">
        <v>1317</v>
      </c>
      <c r="B344" t="s">
        <v>31</v>
      </c>
      <c r="C344">
        <v>0.55500000000000005</v>
      </c>
      <c r="D344">
        <v>0.44</v>
      </c>
      <c r="E344">
        <v>0.14000000000000001</v>
      </c>
      <c r="F344">
        <v>0.87050000000000005</v>
      </c>
      <c r="G344">
        <v>0.40699999999999997</v>
      </c>
      <c r="H344">
        <v>0.156</v>
      </c>
      <c r="I344">
        <v>0.255</v>
      </c>
      <c r="J344">
        <v>9</v>
      </c>
      <c r="K344">
        <v>3</v>
      </c>
      <c r="L344" t="s">
        <v>46</v>
      </c>
      <c r="M344" t="s">
        <v>47</v>
      </c>
      <c r="N344" t="s">
        <v>48</v>
      </c>
      <c r="O344">
        <v>3</v>
      </c>
      <c r="P344" t="s">
        <v>39</v>
      </c>
      <c r="Q344">
        <v>3.6</v>
      </c>
      <c r="R344">
        <f t="shared" si="20"/>
        <v>3</v>
      </c>
      <c r="S344">
        <f t="shared" si="21"/>
        <v>3</v>
      </c>
      <c r="T344">
        <f t="shared" si="22"/>
        <v>3</v>
      </c>
      <c r="U344" s="2" t="str">
        <f t="shared" si="23"/>
        <v>3</v>
      </c>
    </row>
    <row r="345" spans="1:21" x14ac:dyDescent="0.25">
      <c r="A345">
        <v>2560</v>
      </c>
      <c r="B345" t="s">
        <v>17</v>
      </c>
      <c r="C345">
        <v>0.41499999999999998</v>
      </c>
      <c r="D345">
        <v>0.32500000000000001</v>
      </c>
      <c r="E345">
        <v>0.1</v>
      </c>
      <c r="F345">
        <v>0.33350000000000002</v>
      </c>
      <c r="G345">
        <v>0.14449999999999999</v>
      </c>
      <c r="H345">
        <v>7.1499999999999994E-2</v>
      </c>
      <c r="I345">
        <v>9.5000000000000001E-2</v>
      </c>
      <c r="J345">
        <v>7</v>
      </c>
      <c r="K345">
        <v>11</v>
      </c>
      <c r="L345" t="s">
        <v>37</v>
      </c>
      <c r="M345" t="s">
        <v>38</v>
      </c>
      <c r="N345" t="s">
        <v>29</v>
      </c>
      <c r="O345">
        <v>9</v>
      </c>
      <c r="P345" t="s">
        <v>58</v>
      </c>
      <c r="Q345">
        <v>1.9</v>
      </c>
      <c r="R345">
        <f t="shared" si="20"/>
        <v>3</v>
      </c>
      <c r="S345">
        <f t="shared" si="21"/>
        <v>2</v>
      </c>
      <c r="T345">
        <f t="shared" si="22"/>
        <v>0</v>
      </c>
      <c r="U345" s="2" t="str">
        <f t="shared" si="23"/>
        <v>2</v>
      </c>
    </row>
    <row r="346" spans="1:21" x14ac:dyDescent="0.25">
      <c r="A346">
        <v>2520</v>
      </c>
      <c r="B346" t="s">
        <v>17</v>
      </c>
      <c r="C346">
        <v>0.505</v>
      </c>
      <c r="D346">
        <v>0.39</v>
      </c>
      <c r="E346">
        <v>0.185</v>
      </c>
      <c r="F346">
        <v>0.61250000000000004</v>
      </c>
      <c r="G346">
        <v>0.26700000000000002</v>
      </c>
      <c r="H346">
        <v>0.14199999999999999</v>
      </c>
      <c r="I346">
        <v>0.17199999999999999</v>
      </c>
      <c r="J346">
        <v>7</v>
      </c>
      <c r="K346">
        <v>5</v>
      </c>
      <c r="L346" t="s">
        <v>49</v>
      </c>
      <c r="M346" t="s">
        <v>50</v>
      </c>
      <c r="N346" t="s">
        <v>51</v>
      </c>
      <c r="O346">
        <v>7</v>
      </c>
      <c r="P346" t="s">
        <v>26</v>
      </c>
      <c r="Q346">
        <v>2.5</v>
      </c>
      <c r="R346">
        <f t="shared" si="20"/>
        <v>3</v>
      </c>
      <c r="S346">
        <f t="shared" si="21"/>
        <v>2</v>
      </c>
      <c r="T346">
        <f t="shared" si="22"/>
        <v>0</v>
      </c>
      <c r="U346" s="2" t="str">
        <f t="shared" si="23"/>
        <v>2</v>
      </c>
    </row>
    <row r="347" spans="1:21" x14ac:dyDescent="0.25">
      <c r="A347">
        <v>1276</v>
      </c>
      <c r="B347" t="s">
        <v>17</v>
      </c>
      <c r="C347">
        <v>0.48</v>
      </c>
      <c r="D347">
        <v>0.37</v>
      </c>
      <c r="E347">
        <v>0.125</v>
      </c>
      <c r="F347">
        <v>0.54349999999999998</v>
      </c>
      <c r="G347">
        <v>0.24399999999999999</v>
      </c>
      <c r="H347">
        <v>0.10100000000000001</v>
      </c>
      <c r="I347">
        <v>0.16500000000000001</v>
      </c>
      <c r="J347">
        <v>9</v>
      </c>
      <c r="K347">
        <v>8</v>
      </c>
      <c r="L347" t="s">
        <v>55</v>
      </c>
      <c r="M347" t="s">
        <v>56</v>
      </c>
      <c r="N347" t="s">
        <v>57</v>
      </c>
      <c r="O347">
        <v>6</v>
      </c>
      <c r="P347" t="s">
        <v>36</v>
      </c>
      <c r="Q347">
        <v>14.1</v>
      </c>
      <c r="R347">
        <f t="shared" si="20"/>
        <v>3</v>
      </c>
      <c r="S347">
        <f t="shared" si="21"/>
        <v>2</v>
      </c>
      <c r="T347">
        <f t="shared" si="22"/>
        <v>0</v>
      </c>
      <c r="U347" s="2" t="str">
        <f t="shared" si="23"/>
        <v>2</v>
      </c>
    </row>
    <row r="348" spans="1:21" x14ac:dyDescent="0.25">
      <c r="A348">
        <v>472</v>
      </c>
      <c r="B348" t="s">
        <v>22</v>
      </c>
      <c r="C348">
        <v>0.51500000000000001</v>
      </c>
      <c r="D348">
        <v>0.40500000000000003</v>
      </c>
      <c r="E348">
        <v>0.12</v>
      </c>
      <c r="F348">
        <v>0.64600000000000002</v>
      </c>
      <c r="G348">
        <v>0.28949999999999998</v>
      </c>
      <c r="H348">
        <v>0.14050000000000001</v>
      </c>
      <c r="I348">
        <v>0.17699999999999999</v>
      </c>
      <c r="J348">
        <v>10</v>
      </c>
      <c r="K348">
        <v>7</v>
      </c>
      <c r="L348" t="s">
        <v>43</v>
      </c>
      <c r="M348" t="s">
        <v>44</v>
      </c>
      <c r="N348" t="s">
        <v>45</v>
      </c>
      <c r="O348">
        <v>10</v>
      </c>
      <c r="P348" t="s">
        <v>35</v>
      </c>
      <c r="Q348">
        <v>24.1</v>
      </c>
      <c r="R348">
        <f t="shared" si="20"/>
        <v>3</v>
      </c>
      <c r="S348">
        <f t="shared" si="21"/>
        <v>2</v>
      </c>
      <c r="T348">
        <f t="shared" si="22"/>
        <v>0</v>
      </c>
      <c r="U348" s="2" t="str">
        <f t="shared" si="23"/>
        <v>2</v>
      </c>
    </row>
    <row r="349" spans="1:21" x14ac:dyDescent="0.25">
      <c r="A349">
        <v>595</v>
      </c>
      <c r="B349" t="s">
        <v>31</v>
      </c>
      <c r="C349">
        <v>0.53500000000000003</v>
      </c>
      <c r="D349">
        <v>0.42</v>
      </c>
      <c r="E349">
        <v>0.15</v>
      </c>
      <c r="F349">
        <v>0.69950000000000001</v>
      </c>
      <c r="G349">
        <v>0.25750000000000001</v>
      </c>
      <c r="H349">
        <v>0.153</v>
      </c>
      <c r="I349">
        <v>0.24</v>
      </c>
      <c r="J349">
        <v>12</v>
      </c>
      <c r="K349">
        <v>14</v>
      </c>
      <c r="L349" t="s">
        <v>60</v>
      </c>
      <c r="M349" t="s">
        <v>61</v>
      </c>
      <c r="N349" t="s">
        <v>62</v>
      </c>
      <c r="O349">
        <v>4</v>
      </c>
      <c r="P349" t="s">
        <v>59</v>
      </c>
      <c r="Q349">
        <v>6.1</v>
      </c>
      <c r="R349">
        <f t="shared" si="20"/>
        <v>3</v>
      </c>
      <c r="S349">
        <f t="shared" si="21"/>
        <v>2</v>
      </c>
      <c r="T349">
        <f t="shared" si="22"/>
        <v>0</v>
      </c>
      <c r="U349" s="2" t="str">
        <f t="shared" si="23"/>
        <v>2</v>
      </c>
    </row>
    <row r="350" spans="1:21" x14ac:dyDescent="0.25">
      <c r="A350">
        <v>963</v>
      </c>
      <c r="B350" t="s">
        <v>17</v>
      </c>
      <c r="C350">
        <v>0.505</v>
      </c>
      <c r="D350">
        <v>0.39</v>
      </c>
      <c r="E350">
        <v>0.15</v>
      </c>
      <c r="F350">
        <v>0.68500000000000005</v>
      </c>
      <c r="G350">
        <v>0.36199999999999999</v>
      </c>
      <c r="H350">
        <v>0.13100000000000001</v>
      </c>
      <c r="I350">
        <v>0.156</v>
      </c>
      <c r="J350">
        <v>8</v>
      </c>
      <c r="K350">
        <v>9</v>
      </c>
      <c r="L350" t="s">
        <v>67</v>
      </c>
      <c r="M350" t="s">
        <v>68</v>
      </c>
      <c r="N350" t="s">
        <v>69</v>
      </c>
      <c r="O350">
        <v>2</v>
      </c>
      <c r="P350" t="s">
        <v>70</v>
      </c>
      <c r="Q350">
        <v>18</v>
      </c>
      <c r="R350">
        <f t="shared" si="20"/>
        <v>3</v>
      </c>
      <c r="S350">
        <f t="shared" si="21"/>
        <v>2</v>
      </c>
      <c r="T350">
        <f t="shared" si="22"/>
        <v>0</v>
      </c>
      <c r="U350" s="2" t="str">
        <f t="shared" si="23"/>
        <v>2</v>
      </c>
    </row>
    <row r="351" spans="1:21" x14ac:dyDescent="0.25">
      <c r="A351">
        <v>2718</v>
      </c>
      <c r="B351" t="s">
        <v>17</v>
      </c>
      <c r="C351">
        <v>0.34499999999999997</v>
      </c>
      <c r="D351">
        <v>0.255</v>
      </c>
      <c r="E351">
        <v>9.5000000000000001E-2</v>
      </c>
      <c r="F351">
        <v>0.183</v>
      </c>
      <c r="G351">
        <v>7.4999999999999997E-2</v>
      </c>
      <c r="H351">
        <v>3.85E-2</v>
      </c>
      <c r="I351">
        <v>0.06</v>
      </c>
      <c r="J351">
        <v>6</v>
      </c>
      <c r="K351">
        <v>6</v>
      </c>
      <c r="L351" t="s">
        <v>40</v>
      </c>
      <c r="M351" t="s">
        <v>41</v>
      </c>
      <c r="N351" t="s">
        <v>42</v>
      </c>
      <c r="O351">
        <v>7</v>
      </c>
      <c r="P351" t="s">
        <v>26</v>
      </c>
      <c r="Q351">
        <v>2.5</v>
      </c>
      <c r="R351">
        <f t="shared" si="20"/>
        <v>3</v>
      </c>
      <c r="S351">
        <f t="shared" si="21"/>
        <v>2</v>
      </c>
      <c r="T351">
        <f t="shared" si="22"/>
        <v>0</v>
      </c>
      <c r="U351" s="2" t="str">
        <f t="shared" si="23"/>
        <v>2</v>
      </c>
    </row>
    <row r="352" spans="1:21" x14ac:dyDescent="0.25">
      <c r="A352">
        <v>1251</v>
      </c>
      <c r="B352" t="s">
        <v>17</v>
      </c>
      <c r="C352">
        <v>0.4</v>
      </c>
      <c r="D352">
        <v>0.28999999999999998</v>
      </c>
      <c r="E352">
        <v>0.1</v>
      </c>
      <c r="F352">
        <v>0.26750000000000002</v>
      </c>
      <c r="G352">
        <v>0.1205</v>
      </c>
      <c r="H352">
        <v>6.0499999999999998E-2</v>
      </c>
      <c r="I352">
        <v>7.6499999999999999E-2</v>
      </c>
      <c r="J352">
        <v>5</v>
      </c>
      <c r="K352">
        <v>14</v>
      </c>
      <c r="L352" t="s">
        <v>60</v>
      </c>
      <c r="M352" t="s">
        <v>61</v>
      </c>
      <c r="N352" t="s">
        <v>62</v>
      </c>
      <c r="O352">
        <v>7</v>
      </c>
      <c r="P352" t="s">
        <v>26</v>
      </c>
      <c r="Q352">
        <v>2.5</v>
      </c>
      <c r="R352">
        <f t="shared" si="20"/>
        <v>3</v>
      </c>
      <c r="S352">
        <f t="shared" si="21"/>
        <v>2</v>
      </c>
      <c r="T352">
        <f t="shared" si="22"/>
        <v>0</v>
      </c>
      <c r="U352" s="2" t="str">
        <f t="shared" si="23"/>
        <v>2</v>
      </c>
    </row>
    <row r="353" spans="1:21" x14ac:dyDescent="0.25">
      <c r="A353">
        <v>3218</v>
      </c>
      <c r="B353" t="s">
        <v>31</v>
      </c>
      <c r="C353">
        <v>0.42499999999999999</v>
      </c>
      <c r="D353">
        <v>0.34</v>
      </c>
      <c r="E353">
        <v>0.12</v>
      </c>
      <c r="F353">
        <v>0.38800000000000001</v>
      </c>
      <c r="G353">
        <v>0.14899999999999999</v>
      </c>
      <c r="H353">
        <v>8.6999999999999994E-2</v>
      </c>
      <c r="I353">
        <v>0.125</v>
      </c>
      <c r="J353">
        <v>10</v>
      </c>
      <c r="K353">
        <v>1</v>
      </c>
      <c r="L353" t="s">
        <v>65</v>
      </c>
      <c r="M353" t="s">
        <v>66</v>
      </c>
      <c r="N353" t="s">
        <v>29</v>
      </c>
      <c r="O353">
        <v>5</v>
      </c>
      <c r="P353" t="s">
        <v>34</v>
      </c>
      <c r="Q353">
        <v>12.8</v>
      </c>
      <c r="R353">
        <f t="shared" si="20"/>
        <v>3</v>
      </c>
      <c r="S353">
        <f t="shared" si="21"/>
        <v>2</v>
      </c>
      <c r="T353">
        <f t="shared" si="22"/>
        <v>0</v>
      </c>
      <c r="U353" s="2" t="str">
        <f t="shared" si="23"/>
        <v>2</v>
      </c>
    </row>
    <row r="354" spans="1:21" x14ac:dyDescent="0.25">
      <c r="A354">
        <v>2815</v>
      </c>
      <c r="B354" t="s">
        <v>17</v>
      </c>
      <c r="C354">
        <v>0.27500000000000002</v>
      </c>
      <c r="D354">
        <v>0.2</v>
      </c>
      <c r="E354">
        <v>5.5E-2</v>
      </c>
      <c r="F354">
        <v>9.2499999999999999E-2</v>
      </c>
      <c r="G354">
        <v>3.7999999999999999E-2</v>
      </c>
      <c r="H354">
        <v>2.1000000000000001E-2</v>
      </c>
      <c r="I354">
        <v>2.5999999999999999E-2</v>
      </c>
      <c r="J354">
        <v>4</v>
      </c>
      <c r="K354">
        <v>11</v>
      </c>
      <c r="L354" t="s">
        <v>37</v>
      </c>
      <c r="M354" t="s">
        <v>38</v>
      </c>
      <c r="N354" t="s">
        <v>29</v>
      </c>
      <c r="O354">
        <v>6</v>
      </c>
      <c r="P354" t="s">
        <v>36</v>
      </c>
      <c r="Q354">
        <v>14.1</v>
      </c>
      <c r="R354">
        <f t="shared" si="20"/>
        <v>3</v>
      </c>
      <c r="S354">
        <f t="shared" si="21"/>
        <v>2</v>
      </c>
      <c r="T354">
        <f t="shared" si="22"/>
        <v>0</v>
      </c>
      <c r="U354" s="2" t="str">
        <f t="shared" si="23"/>
        <v>2</v>
      </c>
    </row>
    <row r="355" spans="1:21" x14ac:dyDescent="0.25">
      <c r="A355">
        <v>3594</v>
      </c>
      <c r="B355" t="s">
        <v>22</v>
      </c>
      <c r="C355">
        <v>0.65500000000000003</v>
      </c>
      <c r="D355">
        <v>0.53</v>
      </c>
      <c r="E355">
        <v>0.16500000000000001</v>
      </c>
      <c r="F355">
        <v>1.2835000000000001</v>
      </c>
      <c r="G355">
        <v>0.58299999999999996</v>
      </c>
      <c r="H355">
        <v>0.1255</v>
      </c>
      <c r="I355">
        <v>0.4</v>
      </c>
      <c r="J355">
        <v>8</v>
      </c>
      <c r="K355">
        <v>7</v>
      </c>
      <c r="L355" t="s">
        <v>43</v>
      </c>
      <c r="M355" t="s">
        <v>44</v>
      </c>
      <c r="N355" t="s">
        <v>45</v>
      </c>
      <c r="O355">
        <v>1</v>
      </c>
      <c r="P355" t="s">
        <v>21</v>
      </c>
      <c r="Q355">
        <v>22.1</v>
      </c>
      <c r="R355">
        <f t="shared" si="20"/>
        <v>3</v>
      </c>
      <c r="S355">
        <f t="shared" si="21"/>
        <v>2</v>
      </c>
      <c r="T355">
        <f t="shared" si="22"/>
        <v>0</v>
      </c>
      <c r="U355" s="2" t="str">
        <f t="shared" si="23"/>
        <v>2</v>
      </c>
    </row>
    <row r="356" spans="1:21" x14ac:dyDescent="0.25">
      <c r="A356">
        <v>2620</v>
      </c>
      <c r="B356" t="s">
        <v>31</v>
      </c>
      <c r="C356">
        <v>0.69</v>
      </c>
      <c r="D356">
        <v>0.54</v>
      </c>
      <c r="E356">
        <v>0.185</v>
      </c>
      <c r="F356">
        <v>1.71</v>
      </c>
      <c r="G356">
        <v>0.77249999999999996</v>
      </c>
      <c r="H356">
        <v>0.38550000000000001</v>
      </c>
      <c r="I356">
        <v>0.4325</v>
      </c>
      <c r="J356">
        <v>8</v>
      </c>
      <c r="K356">
        <v>9</v>
      </c>
      <c r="L356" t="s">
        <v>67</v>
      </c>
      <c r="M356" t="s">
        <v>68</v>
      </c>
      <c r="N356" t="s">
        <v>69</v>
      </c>
      <c r="O356">
        <v>2</v>
      </c>
      <c r="P356" t="s">
        <v>70</v>
      </c>
      <c r="Q356">
        <v>18</v>
      </c>
      <c r="R356">
        <f t="shared" si="20"/>
        <v>3</v>
      </c>
      <c r="S356">
        <f t="shared" si="21"/>
        <v>3</v>
      </c>
      <c r="T356">
        <f t="shared" si="22"/>
        <v>3</v>
      </c>
      <c r="U356" s="2" t="str">
        <f t="shared" si="23"/>
        <v>3</v>
      </c>
    </row>
    <row r="357" spans="1:21" x14ac:dyDescent="0.25">
      <c r="A357">
        <v>2883</v>
      </c>
      <c r="B357" t="s">
        <v>17</v>
      </c>
      <c r="C357">
        <v>0.5</v>
      </c>
      <c r="D357">
        <v>0.39</v>
      </c>
      <c r="E357">
        <v>0.13</v>
      </c>
      <c r="F357">
        <v>0.50749999999999995</v>
      </c>
      <c r="G357">
        <v>0.21149999999999999</v>
      </c>
      <c r="H357">
        <v>0.104</v>
      </c>
      <c r="I357">
        <v>0.17549999999999999</v>
      </c>
      <c r="J357">
        <v>9</v>
      </c>
      <c r="K357">
        <v>14</v>
      </c>
      <c r="L357" t="s">
        <v>60</v>
      </c>
      <c r="M357" t="s">
        <v>61</v>
      </c>
      <c r="N357" t="s">
        <v>62</v>
      </c>
      <c r="O357">
        <v>5</v>
      </c>
      <c r="P357" t="s">
        <v>34</v>
      </c>
      <c r="Q357">
        <v>12.8</v>
      </c>
      <c r="R357">
        <f t="shared" si="20"/>
        <v>3</v>
      </c>
      <c r="S357">
        <f t="shared" si="21"/>
        <v>2</v>
      </c>
      <c r="T357">
        <f t="shared" si="22"/>
        <v>0</v>
      </c>
      <c r="U357" s="2" t="str">
        <f t="shared" si="23"/>
        <v>2</v>
      </c>
    </row>
    <row r="358" spans="1:21" x14ac:dyDescent="0.25">
      <c r="A358">
        <v>1484</v>
      </c>
      <c r="B358" t="s">
        <v>31</v>
      </c>
      <c r="C358">
        <v>0.59</v>
      </c>
      <c r="D358">
        <v>0.44</v>
      </c>
      <c r="E358">
        <v>0.15</v>
      </c>
      <c r="F358">
        <v>0.87250000000000005</v>
      </c>
      <c r="G358">
        <v>0.38700000000000001</v>
      </c>
      <c r="H358">
        <v>0.215</v>
      </c>
      <c r="I358">
        <v>0.245</v>
      </c>
      <c r="J358">
        <v>8</v>
      </c>
      <c r="K358">
        <v>2</v>
      </c>
      <c r="L358" t="s">
        <v>52</v>
      </c>
      <c r="M358" t="s">
        <v>53</v>
      </c>
      <c r="N358" t="s">
        <v>54</v>
      </c>
      <c r="O358">
        <v>1</v>
      </c>
      <c r="P358" t="s">
        <v>21</v>
      </c>
      <c r="Q358">
        <v>22.1</v>
      </c>
      <c r="R358">
        <f t="shared" si="20"/>
        <v>3</v>
      </c>
      <c r="S358">
        <f t="shared" si="21"/>
        <v>2</v>
      </c>
      <c r="T358">
        <f t="shared" si="22"/>
        <v>0</v>
      </c>
      <c r="U358" s="2" t="str">
        <f t="shared" si="23"/>
        <v>2</v>
      </c>
    </row>
    <row r="359" spans="1:21" x14ac:dyDescent="0.25">
      <c r="A359">
        <v>2972</v>
      </c>
      <c r="B359" t="s">
        <v>31</v>
      </c>
      <c r="C359">
        <v>0.71499999999999997</v>
      </c>
      <c r="D359">
        <v>0.55000000000000004</v>
      </c>
      <c r="E359">
        <v>0.17499999999999999</v>
      </c>
      <c r="F359">
        <v>1.825</v>
      </c>
      <c r="G359">
        <v>0.93799999999999994</v>
      </c>
      <c r="H359">
        <v>0.3805</v>
      </c>
      <c r="I359">
        <v>0.44</v>
      </c>
      <c r="J359">
        <v>11</v>
      </c>
      <c r="K359">
        <v>1</v>
      </c>
      <c r="L359" t="s">
        <v>65</v>
      </c>
      <c r="M359" t="s">
        <v>66</v>
      </c>
      <c r="N359" t="s">
        <v>29</v>
      </c>
      <c r="O359">
        <v>6</v>
      </c>
      <c r="P359" t="s">
        <v>36</v>
      </c>
      <c r="Q359">
        <v>14.1</v>
      </c>
      <c r="R359">
        <f t="shared" si="20"/>
        <v>3</v>
      </c>
      <c r="S359">
        <f t="shared" si="21"/>
        <v>3</v>
      </c>
      <c r="T359">
        <f t="shared" si="22"/>
        <v>3</v>
      </c>
      <c r="U359" s="2" t="str">
        <f t="shared" si="23"/>
        <v>3</v>
      </c>
    </row>
    <row r="360" spans="1:21" x14ac:dyDescent="0.25">
      <c r="A360">
        <v>1402</v>
      </c>
      <c r="B360" t="s">
        <v>31</v>
      </c>
      <c r="C360">
        <v>0.65</v>
      </c>
      <c r="D360">
        <v>0.52500000000000002</v>
      </c>
      <c r="E360">
        <v>0.17499999999999999</v>
      </c>
      <c r="F360">
        <v>1.5365</v>
      </c>
      <c r="G360">
        <v>0.6865</v>
      </c>
      <c r="H360">
        <v>0.35849999999999999</v>
      </c>
      <c r="I360">
        <v>0.40500000000000003</v>
      </c>
      <c r="J360">
        <v>11</v>
      </c>
      <c r="K360">
        <v>12</v>
      </c>
      <c r="L360" t="s">
        <v>63</v>
      </c>
      <c r="M360" t="s">
        <v>64</v>
      </c>
      <c r="N360" t="s">
        <v>29</v>
      </c>
      <c r="O360">
        <v>3</v>
      </c>
      <c r="P360" t="s">
        <v>39</v>
      </c>
      <c r="Q360">
        <v>3.6</v>
      </c>
      <c r="R360">
        <f t="shared" si="20"/>
        <v>3</v>
      </c>
      <c r="S360">
        <f t="shared" si="21"/>
        <v>3</v>
      </c>
      <c r="T360">
        <f t="shared" si="22"/>
        <v>3</v>
      </c>
      <c r="U360" s="2" t="str">
        <f t="shared" si="23"/>
        <v>3</v>
      </c>
    </row>
    <row r="361" spans="1:21" x14ac:dyDescent="0.25">
      <c r="A361">
        <v>2825</v>
      </c>
      <c r="B361" t="s">
        <v>17</v>
      </c>
      <c r="C361">
        <v>0.46</v>
      </c>
      <c r="D361">
        <v>0.36499999999999999</v>
      </c>
      <c r="E361">
        <v>0.115</v>
      </c>
      <c r="F361">
        <v>0.51100000000000001</v>
      </c>
      <c r="G361">
        <v>0.23649999999999999</v>
      </c>
      <c r="H361">
        <v>0.11799999999999999</v>
      </c>
      <c r="I361">
        <v>0.123</v>
      </c>
      <c r="J361">
        <v>7</v>
      </c>
      <c r="K361">
        <v>7</v>
      </c>
      <c r="L361" t="s">
        <v>43</v>
      </c>
      <c r="M361" t="s">
        <v>44</v>
      </c>
      <c r="N361" t="s">
        <v>45</v>
      </c>
      <c r="O361">
        <v>10</v>
      </c>
      <c r="P361" t="s">
        <v>35</v>
      </c>
      <c r="Q361">
        <v>24.1</v>
      </c>
      <c r="R361">
        <f t="shared" si="20"/>
        <v>3</v>
      </c>
      <c r="S361">
        <f t="shared" si="21"/>
        <v>2</v>
      </c>
      <c r="T361">
        <f t="shared" si="22"/>
        <v>0</v>
      </c>
      <c r="U361" s="2" t="str">
        <f t="shared" si="23"/>
        <v>2</v>
      </c>
    </row>
    <row r="362" spans="1:21" x14ac:dyDescent="0.25">
      <c r="A362">
        <v>1358</v>
      </c>
      <c r="B362" t="s">
        <v>31</v>
      </c>
      <c r="C362">
        <v>0.6</v>
      </c>
      <c r="D362">
        <v>0.46</v>
      </c>
      <c r="E362">
        <v>0.155</v>
      </c>
      <c r="F362">
        <v>0.95950000000000002</v>
      </c>
      <c r="G362">
        <v>0.44550000000000001</v>
      </c>
      <c r="H362">
        <v>0.189</v>
      </c>
      <c r="I362">
        <v>0.29499999999999998</v>
      </c>
      <c r="J362">
        <v>11</v>
      </c>
      <c r="K362">
        <v>6</v>
      </c>
      <c r="L362" t="s">
        <v>40</v>
      </c>
      <c r="M362" t="s">
        <v>41</v>
      </c>
      <c r="N362" t="s">
        <v>42</v>
      </c>
      <c r="O362">
        <v>2</v>
      </c>
      <c r="P362" t="s">
        <v>70</v>
      </c>
      <c r="Q362">
        <v>18</v>
      </c>
      <c r="R362">
        <f t="shared" si="20"/>
        <v>3</v>
      </c>
      <c r="S362">
        <f t="shared" si="21"/>
        <v>3</v>
      </c>
      <c r="T362">
        <f t="shared" si="22"/>
        <v>3</v>
      </c>
      <c r="U362" s="2" t="str">
        <f t="shared" si="23"/>
        <v>3</v>
      </c>
    </row>
    <row r="363" spans="1:21" x14ac:dyDescent="0.25">
      <c r="A363">
        <v>1866</v>
      </c>
      <c r="B363" t="s">
        <v>17</v>
      </c>
      <c r="C363">
        <v>0.52</v>
      </c>
      <c r="D363">
        <v>0.38</v>
      </c>
      <c r="E363">
        <v>0.115</v>
      </c>
      <c r="F363">
        <v>0.66449999999999998</v>
      </c>
      <c r="G363">
        <v>0.32850000000000001</v>
      </c>
      <c r="H363">
        <v>0.17</v>
      </c>
      <c r="I363">
        <v>0.14249999999999999</v>
      </c>
      <c r="J363">
        <v>7</v>
      </c>
      <c r="K363">
        <v>12</v>
      </c>
      <c r="L363" t="s">
        <v>63</v>
      </c>
      <c r="M363" t="s">
        <v>64</v>
      </c>
      <c r="N363" t="s">
        <v>29</v>
      </c>
      <c r="O363">
        <v>2</v>
      </c>
      <c r="P363" t="s">
        <v>70</v>
      </c>
      <c r="Q363">
        <v>18</v>
      </c>
      <c r="R363">
        <f t="shared" si="20"/>
        <v>3</v>
      </c>
      <c r="S363">
        <f t="shared" si="21"/>
        <v>2</v>
      </c>
      <c r="T363">
        <f t="shared" si="22"/>
        <v>0</v>
      </c>
      <c r="U363" s="2" t="str">
        <f t="shared" si="23"/>
        <v>2</v>
      </c>
    </row>
    <row r="364" spans="1:21" x14ac:dyDescent="0.25">
      <c r="A364">
        <v>3011</v>
      </c>
      <c r="B364" t="s">
        <v>17</v>
      </c>
      <c r="C364">
        <v>0.375</v>
      </c>
      <c r="D364">
        <v>0.26</v>
      </c>
      <c r="E364">
        <v>0.08</v>
      </c>
      <c r="F364">
        <v>0.20749999999999999</v>
      </c>
      <c r="G364">
        <v>0.09</v>
      </c>
      <c r="H364">
        <v>4.1500000000000002E-2</v>
      </c>
      <c r="I364">
        <v>7.0000000000000007E-2</v>
      </c>
      <c r="J364">
        <v>6</v>
      </c>
      <c r="K364">
        <v>1</v>
      </c>
      <c r="L364" t="s">
        <v>65</v>
      </c>
      <c r="M364" t="s">
        <v>66</v>
      </c>
      <c r="N364" t="s">
        <v>29</v>
      </c>
      <c r="O364">
        <v>7</v>
      </c>
      <c r="P364" t="s">
        <v>26</v>
      </c>
      <c r="Q364">
        <v>2.5</v>
      </c>
      <c r="R364">
        <f t="shared" si="20"/>
        <v>3</v>
      </c>
      <c r="S364">
        <f t="shared" si="21"/>
        <v>2</v>
      </c>
      <c r="T364">
        <f t="shared" si="22"/>
        <v>0</v>
      </c>
      <c r="U364" s="2" t="str">
        <f t="shared" si="23"/>
        <v>2</v>
      </c>
    </row>
    <row r="365" spans="1:21" x14ac:dyDescent="0.25">
      <c r="A365">
        <v>606</v>
      </c>
      <c r="B365" t="s">
        <v>17</v>
      </c>
      <c r="C365">
        <v>0.42499999999999999</v>
      </c>
      <c r="D365">
        <v>0.34499999999999997</v>
      </c>
      <c r="E365">
        <v>0.125</v>
      </c>
      <c r="F365">
        <v>0.42499999999999999</v>
      </c>
      <c r="G365">
        <v>0.16</v>
      </c>
      <c r="H365">
        <v>7.9500000000000001E-2</v>
      </c>
      <c r="I365">
        <v>0.154</v>
      </c>
      <c r="J365">
        <v>13</v>
      </c>
      <c r="K365">
        <v>5</v>
      </c>
      <c r="L365" t="s">
        <v>49</v>
      </c>
      <c r="M365" t="s">
        <v>50</v>
      </c>
      <c r="N365" t="s">
        <v>51</v>
      </c>
      <c r="O365">
        <v>10</v>
      </c>
      <c r="P365" t="s">
        <v>35</v>
      </c>
      <c r="Q365">
        <v>24.1</v>
      </c>
      <c r="R365">
        <f t="shared" si="20"/>
        <v>3</v>
      </c>
      <c r="S365">
        <f t="shared" si="21"/>
        <v>2</v>
      </c>
      <c r="T365">
        <f t="shared" si="22"/>
        <v>0</v>
      </c>
      <c r="U365" s="2" t="str">
        <f t="shared" si="23"/>
        <v>2</v>
      </c>
    </row>
    <row r="366" spans="1:21" x14ac:dyDescent="0.25">
      <c r="A366">
        <v>1291</v>
      </c>
      <c r="B366" t="s">
        <v>17</v>
      </c>
      <c r="C366">
        <v>0.51500000000000001</v>
      </c>
      <c r="D366">
        <v>0.38</v>
      </c>
      <c r="E366">
        <v>0.12</v>
      </c>
      <c r="F366">
        <v>0.625</v>
      </c>
      <c r="G366">
        <v>0.32650000000000001</v>
      </c>
      <c r="H366">
        <v>0.1295</v>
      </c>
      <c r="I366">
        <v>0.16</v>
      </c>
      <c r="J366">
        <v>7</v>
      </c>
      <c r="K366">
        <v>13</v>
      </c>
      <c r="L366" t="s">
        <v>27</v>
      </c>
      <c r="M366" t="s">
        <v>28</v>
      </c>
      <c r="N366" t="s">
        <v>29</v>
      </c>
      <c r="O366">
        <v>9</v>
      </c>
      <c r="P366" t="s">
        <v>58</v>
      </c>
      <c r="Q366">
        <v>1.9</v>
      </c>
      <c r="R366">
        <f t="shared" si="20"/>
        <v>3</v>
      </c>
      <c r="S366">
        <f t="shared" si="21"/>
        <v>2</v>
      </c>
      <c r="T366">
        <f t="shared" si="22"/>
        <v>0</v>
      </c>
      <c r="U366" s="2" t="str">
        <f t="shared" si="23"/>
        <v>2</v>
      </c>
    </row>
    <row r="367" spans="1:21" x14ac:dyDescent="0.25">
      <c r="A367">
        <v>2270</v>
      </c>
      <c r="B367" t="s">
        <v>31</v>
      </c>
      <c r="C367">
        <v>0.56999999999999995</v>
      </c>
      <c r="D367">
        <v>0.45</v>
      </c>
      <c r="E367">
        <v>0.16</v>
      </c>
      <c r="F367">
        <v>0.86150000000000004</v>
      </c>
      <c r="G367">
        <v>0.3725</v>
      </c>
      <c r="H367">
        <v>0.2175</v>
      </c>
      <c r="I367">
        <v>0.255</v>
      </c>
      <c r="J367">
        <v>12</v>
      </c>
      <c r="K367">
        <v>4</v>
      </c>
      <c r="L367" t="s">
        <v>18</v>
      </c>
      <c r="M367" t="s">
        <v>19</v>
      </c>
      <c r="N367" t="s">
        <v>20</v>
      </c>
      <c r="O367">
        <v>10</v>
      </c>
      <c r="P367" t="s">
        <v>35</v>
      </c>
      <c r="Q367">
        <v>24.1</v>
      </c>
      <c r="R367">
        <f t="shared" si="20"/>
        <v>3</v>
      </c>
      <c r="S367">
        <f t="shared" si="21"/>
        <v>2</v>
      </c>
      <c r="T367">
        <f t="shared" si="22"/>
        <v>0</v>
      </c>
      <c r="U367" s="2" t="str">
        <f t="shared" si="23"/>
        <v>2</v>
      </c>
    </row>
    <row r="368" spans="1:21" x14ac:dyDescent="0.25">
      <c r="A368">
        <v>379</v>
      </c>
      <c r="B368" t="s">
        <v>31</v>
      </c>
      <c r="C368">
        <v>0.56499999999999995</v>
      </c>
      <c r="D368">
        <v>0.46500000000000002</v>
      </c>
      <c r="E368">
        <v>0.17499999999999999</v>
      </c>
      <c r="F368">
        <v>0.995</v>
      </c>
      <c r="G368">
        <v>0.38950000000000001</v>
      </c>
      <c r="H368">
        <v>0.183</v>
      </c>
      <c r="I368">
        <v>0.37</v>
      </c>
      <c r="J368">
        <v>15</v>
      </c>
      <c r="K368">
        <v>5</v>
      </c>
      <c r="L368" t="s">
        <v>49</v>
      </c>
      <c r="M368" t="s">
        <v>50</v>
      </c>
      <c r="N368" t="s">
        <v>51</v>
      </c>
      <c r="O368">
        <v>9</v>
      </c>
      <c r="P368" t="s">
        <v>58</v>
      </c>
      <c r="Q368">
        <v>1.9</v>
      </c>
      <c r="R368">
        <f t="shared" si="20"/>
        <v>3</v>
      </c>
      <c r="S368">
        <f t="shared" si="21"/>
        <v>2</v>
      </c>
      <c r="T368">
        <f t="shared" si="22"/>
        <v>0</v>
      </c>
      <c r="U368" s="2" t="str">
        <f t="shared" si="23"/>
        <v>2</v>
      </c>
    </row>
    <row r="369" spans="1:21" x14ac:dyDescent="0.25">
      <c r="A369">
        <v>1056</v>
      </c>
      <c r="B369" t="s">
        <v>17</v>
      </c>
      <c r="C369">
        <v>0.19500000000000001</v>
      </c>
      <c r="D369">
        <v>0.13500000000000001</v>
      </c>
      <c r="E369">
        <v>0.04</v>
      </c>
      <c r="F369">
        <v>3.2500000000000001E-2</v>
      </c>
      <c r="G369">
        <v>1.35E-2</v>
      </c>
      <c r="H369">
        <v>5.0000000000000001E-3</v>
      </c>
      <c r="I369">
        <v>9.4999999999999998E-3</v>
      </c>
      <c r="J369">
        <v>4</v>
      </c>
      <c r="K369">
        <v>15</v>
      </c>
      <c r="L369" t="s">
        <v>32</v>
      </c>
      <c r="M369" t="s">
        <v>33</v>
      </c>
      <c r="N369" t="s">
        <v>29</v>
      </c>
      <c r="O369">
        <v>6</v>
      </c>
      <c r="P369" t="s">
        <v>36</v>
      </c>
      <c r="Q369">
        <v>14.1</v>
      </c>
      <c r="R369">
        <f t="shared" si="20"/>
        <v>3</v>
      </c>
      <c r="S369">
        <f t="shared" si="21"/>
        <v>2</v>
      </c>
      <c r="T369">
        <f t="shared" si="22"/>
        <v>0</v>
      </c>
      <c r="U369" s="2" t="str">
        <f t="shared" si="23"/>
        <v>2</v>
      </c>
    </row>
    <row r="370" spans="1:21" x14ac:dyDescent="0.25">
      <c r="A370">
        <v>1093</v>
      </c>
      <c r="B370" t="s">
        <v>17</v>
      </c>
      <c r="C370">
        <v>0.46</v>
      </c>
      <c r="D370">
        <v>0.35</v>
      </c>
      <c r="E370">
        <v>0.115</v>
      </c>
      <c r="F370">
        <v>0.41549999999999998</v>
      </c>
      <c r="G370">
        <v>0.18</v>
      </c>
      <c r="H370">
        <v>9.8000000000000004E-2</v>
      </c>
      <c r="I370">
        <v>0.11749999999999999</v>
      </c>
      <c r="J370">
        <v>7</v>
      </c>
      <c r="K370">
        <v>6</v>
      </c>
      <c r="L370" t="s">
        <v>40</v>
      </c>
      <c r="M370" t="s">
        <v>41</v>
      </c>
      <c r="N370" t="s">
        <v>42</v>
      </c>
      <c r="O370">
        <v>3</v>
      </c>
      <c r="P370" t="s">
        <v>39</v>
      </c>
      <c r="Q370">
        <v>3.6</v>
      </c>
      <c r="R370">
        <f t="shared" si="20"/>
        <v>3</v>
      </c>
      <c r="S370">
        <f t="shared" si="21"/>
        <v>2</v>
      </c>
      <c r="T370">
        <f t="shared" si="22"/>
        <v>0</v>
      </c>
      <c r="U370" s="2" t="str">
        <f t="shared" si="23"/>
        <v>2</v>
      </c>
    </row>
    <row r="371" spans="1:21" x14ac:dyDescent="0.25">
      <c r="A371">
        <v>404</v>
      </c>
      <c r="B371" t="s">
        <v>22</v>
      </c>
      <c r="C371">
        <v>0.51500000000000001</v>
      </c>
      <c r="D371">
        <v>0.41499999999999998</v>
      </c>
      <c r="E371">
        <v>0.14000000000000001</v>
      </c>
      <c r="F371">
        <v>0.69350000000000001</v>
      </c>
      <c r="G371">
        <v>0.3115</v>
      </c>
      <c r="H371">
        <v>0.152</v>
      </c>
      <c r="I371">
        <v>0.2</v>
      </c>
      <c r="J371">
        <v>10</v>
      </c>
      <c r="K371">
        <v>13</v>
      </c>
      <c r="L371" t="s">
        <v>27</v>
      </c>
      <c r="M371" t="s">
        <v>28</v>
      </c>
      <c r="N371" t="s">
        <v>29</v>
      </c>
      <c r="O371">
        <v>1</v>
      </c>
      <c r="P371" t="s">
        <v>21</v>
      </c>
      <c r="Q371">
        <v>22.1</v>
      </c>
      <c r="R371">
        <f t="shared" si="20"/>
        <v>3</v>
      </c>
      <c r="S371">
        <f t="shared" si="21"/>
        <v>2</v>
      </c>
      <c r="T371">
        <f t="shared" si="22"/>
        <v>0</v>
      </c>
      <c r="U371" s="2" t="str">
        <f t="shared" si="23"/>
        <v>2</v>
      </c>
    </row>
    <row r="372" spans="1:21" x14ac:dyDescent="0.25">
      <c r="A372">
        <v>2086</v>
      </c>
      <c r="B372" t="s">
        <v>22</v>
      </c>
      <c r="C372">
        <v>0.70499999999999996</v>
      </c>
      <c r="D372">
        <v>0.56999999999999995</v>
      </c>
      <c r="E372">
        <v>0.185</v>
      </c>
      <c r="F372">
        <v>1.7609999999999999</v>
      </c>
      <c r="G372">
        <v>0.747</v>
      </c>
      <c r="H372">
        <v>0.3725</v>
      </c>
      <c r="I372">
        <v>0.48799999999999999</v>
      </c>
      <c r="J372">
        <v>10</v>
      </c>
      <c r="K372">
        <v>11</v>
      </c>
      <c r="L372" t="s">
        <v>37</v>
      </c>
      <c r="M372" t="s">
        <v>38</v>
      </c>
      <c r="N372" t="s">
        <v>29</v>
      </c>
      <c r="O372">
        <v>6</v>
      </c>
      <c r="P372" t="s">
        <v>36</v>
      </c>
      <c r="Q372">
        <v>14.1</v>
      </c>
      <c r="R372">
        <f t="shared" si="20"/>
        <v>3</v>
      </c>
      <c r="S372">
        <f t="shared" si="21"/>
        <v>2</v>
      </c>
      <c r="T372">
        <f t="shared" si="22"/>
        <v>0</v>
      </c>
      <c r="U372" s="2" t="str">
        <f t="shared" si="23"/>
        <v>2</v>
      </c>
    </row>
    <row r="373" spans="1:21" x14ac:dyDescent="0.25">
      <c r="A373">
        <v>4084</v>
      </c>
      <c r="B373" t="s">
        <v>31</v>
      </c>
      <c r="C373">
        <v>0.56999999999999995</v>
      </c>
      <c r="D373">
        <v>0.44500000000000001</v>
      </c>
      <c r="E373">
        <v>0.16</v>
      </c>
      <c r="F373">
        <v>1.0145</v>
      </c>
      <c r="G373">
        <v>0.51600000000000001</v>
      </c>
      <c r="H373">
        <v>0.16400000000000001</v>
      </c>
      <c r="I373">
        <v>0.3</v>
      </c>
      <c r="J373">
        <v>10</v>
      </c>
      <c r="K373">
        <v>4</v>
      </c>
      <c r="L373" t="s">
        <v>18</v>
      </c>
      <c r="M373" t="s">
        <v>19</v>
      </c>
      <c r="N373" t="s">
        <v>20</v>
      </c>
      <c r="O373">
        <v>9</v>
      </c>
      <c r="P373" t="s">
        <v>58</v>
      </c>
      <c r="Q373">
        <v>1.9</v>
      </c>
      <c r="R373">
        <f t="shared" si="20"/>
        <v>3</v>
      </c>
      <c r="S373">
        <f t="shared" si="21"/>
        <v>3</v>
      </c>
      <c r="T373">
        <f t="shared" si="22"/>
        <v>3</v>
      </c>
      <c r="U373" s="2" t="str">
        <f t="shared" si="23"/>
        <v>3</v>
      </c>
    </row>
    <row r="374" spans="1:21" x14ac:dyDescent="0.25">
      <c r="A374">
        <v>60</v>
      </c>
      <c r="B374" t="s">
        <v>22</v>
      </c>
      <c r="C374">
        <v>0.505</v>
      </c>
      <c r="D374">
        <v>0.4</v>
      </c>
      <c r="E374">
        <v>0.125</v>
      </c>
      <c r="F374">
        <v>0.58299999999999996</v>
      </c>
      <c r="G374">
        <v>0.246</v>
      </c>
      <c r="H374">
        <v>0.13</v>
      </c>
      <c r="I374">
        <v>0.17499999999999999</v>
      </c>
      <c r="J374">
        <v>7</v>
      </c>
      <c r="K374">
        <v>8</v>
      </c>
      <c r="L374" t="s">
        <v>55</v>
      </c>
      <c r="M374" t="s">
        <v>56</v>
      </c>
      <c r="N374" t="s">
        <v>57</v>
      </c>
      <c r="O374">
        <v>7</v>
      </c>
      <c r="P374" t="s">
        <v>26</v>
      </c>
      <c r="Q374">
        <v>2.5</v>
      </c>
      <c r="R374">
        <f t="shared" si="20"/>
        <v>3</v>
      </c>
      <c r="S374">
        <f t="shared" si="21"/>
        <v>2</v>
      </c>
      <c r="T374">
        <f t="shared" si="22"/>
        <v>0</v>
      </c>
      <c r="U374" s="2" t="str">
        <f t="shared" si="23"/>
        <v>2</v>
      </c>
    </row>
    <row r="375" spans="1:21" x14ac:dyDescent="0.25">
      <c r="A375">
        <v>3109</v>
      </c>
      <c r="B375" t="s">
        <v>17</v>
      </c>
      <c r="C375">
        <v>0.375</v>
      </c>
      <c r="D375">
        <v>0.28499999999999998</v>
      </c>
      <c r="E375">
        <v>0.08</v>
      </c>
      <c r="F375">
        <v>0.22600000000000001</v>
      </c>
      <c r="G375">
        <v>9.7500000000000003E-2</v>
      </c>
      <c r="H375">
        <v>0.04</v>
      </c>
      <c r="I375">
        <v>7.2499999999999995E-2</v>
      </c>
      <c r="J375">
        <v>7</v>
      </c>
      <c r="K375">
        <v>6</v>
      </c>
      <c r="L375" t="s">
        <v>40</v>
      </c>
      <c r="M375" t="s">
        <v>41</v>
      </c>
      <c r="N375" t="s">
        <v>42</v>
      </c>
      <c r="O375">
        <v>6</v>
      </c>
      <c r="P375" t="s">
        <v>36</v>
      </c>
      <c r="Q375">
        <v>14.1</v>
      </c>
      <c r="R375">
        <f t="shared" si="20"/>
        <v>3</v>
      </c>
      <c r="S375">
        <f t="shared" si="21"/>
        <v>2</v>
      </c>
      <c r="T375">
        <f t="shared" si="22"/>
        <v>0</v>
      </c>
      <c r="U375" s="2" t="str">
        <f t="shared" si="23"/>
        <v>2</v>
      </c>
    </row>
    <row r="376" spans="1:21" x14ac:dyDescent="0.25">
      <c r="A376">
        <v>3858</v>
      </c>
      <c r="B376" t="s">
        <v>31</v>
      </c>
      <c r="C376">
        <v>0.65500000000000003</v>
      </c>
      <c r="D376">
        <v>0.51500000000000001</v>
      </c>
      <c r="E376">
        <v>0.2</v>
      </c>
      <c r="F376">
        <v>1.373</v>
      </c>
      <c r="G376">
        <v>0.443</v>
      </c>
      <c r="H376">
        <v>0.33750000000000002</v>
      </c>
      <c r="I376">
        <v>0.49</v>
      </c>
      <c r="J376">
        <v>16</v>
      </c>
      <c r="K376">
        <v>4</v>
      </c>
      <c r="L376" t="s">
        <v>18</v>
      </c>
      <c r="M376" t="s">
        <v>19</v>
      </c>
      <c r="N376" t="s">
        <v>20</v>
      </c>
      <c r="O376">
        <v>1</v>
      </c>
      <c r="P376" t="s">
        <v>21</v>
      </c>
      <c r="Q376">
        <v>22.1</v>
      </c>
      <c r="R376">
        <f t="shared" si="20"/>
        <v>3</v>
      </c>
      <c r="S376">
        <f t="shared" si="21"/>
        <v>2</v>
      </c>
      <c r="T376">
        <f t="shared" si="22"/>
        <v>0</v>
      </c>
      <c r="U376" s="2" t="str">
        <f t="shared" si="23"/>
        <v>2</v>
      </c>
    </row>
    <row r="377" spans="1:21" x14ac:dyDescent="0.25">
      <c r="A377">
        <v>2502</v>
      </c>
      <c r="B377" t="s">
        <v>22</v>
      </c>
      <c r="C377">
        <v>0.33</v>
      </c>
      <c r="D377">
        <v>0.26</v>
      </c>
      <c r="E377">
        <v>0.08</v>
      </c>
      <c r="F377">
        <v>0.2</v>
      </c>
      <c r="G377">
        <v>6.25E-2</v>
      </c>
      <c r="H377">
        <v>0.05</v>
      </c>
      <c r="I377">
        <v>7.0000000000000007E-2</v>
      </c>
      <c r="J377">
        <v>9</v>
      </c>
      <c r="K377">
        <v>9</v>
      </c>
      <c r="L377" t="s">
        <v>67</v>
      </c>
      <c r="M377" t="s">
        <v>68</v>
      </c>
      <c r="N377" t="s">
        <v>69</v>
      </c>
      <c r="O377">
        <v>2</v>
      </c>
      <c r="P377" t="s">
        <v>70</v>
      </c>
      <c r="Q377">
        <v>18</v>
      </c>
      <c r="R377">
        <f t="shared" si="20"/>
        <v>3</v>
      </c>
      <c r="S377">
        <f t="shared" si="21"/>
        <v>2</v>
      </c>
      <c r="T377">
        <f t="shared" si="22"/>
        <v>0</v>
      </c>
      <c r="U377" s="2" t="str">
        <f t="shared" si="23"/>
        <v>2</v>
      </c>
    </row>
    <row r="378" spans="1:21" x14ac:dyDescent="0.25">
      <c r="A378">
        <v>3556</v>
      </c>
      <c r="B378" t="s">
        <v>31</v>
      </c>
      <c r="C378">
        <v>0.53500000000000003</v>
      </c>
      <c r="D378">
        <v>0.41499999999999998</v>
      </c>
      <c r="E378">
        <v>0.13500000000000001</v>
      </c>
      <c r="F378">
        <v>0.78</v>
      </c>
      <c r="G378">
        <v>0.3165</v>
      </c>
      <c r="H378">
        <v>0.16900000000000001</v>
      </c>
      <c r="I378">
        <v>0.23649999999999999</v>
      </c>
      <c r="J378">
        <v>8</v>
      </c>
      <c r="K378">
        <v>4</v>
      </c>
      <c r="L378" t="s">
        <v>18</v>
      </c>
      <c r="M378" t="s">
        <v>19</v>
      </c>
      <c r="N378" t="s">
        <v>20</v>
      </c>
      <c r="O378">
        <v>7</v>
      </c>
      <c r="P378" t="s">
        <v>26</v>
      </c>
      <c r="Q378">
        <v>2.5</v>
      </c>
      <c r="R378">
        <f t="shared" si="20"/>
        <v>3</v>
      </c>
      <c r="S378">
        <f t="shared" si="21"/>
        <v>2</v>
      </c>
      <c r="T378">
        <f t="shared" si="22"/>
        <v>0</v>
      </c>
      <c r="U378" s="2" t="str">
        <f t="shared" si="23"/>
        <v>2</v>
      </c>
    </row>
    <row r="379" spans="1:21" x14ac:dyDescent="0.25">
      <c r="A379">
        <v>2431</v>
      </c>
      <c r="B379" t="s">
        <v>17</v>
      </c>
      <c r="C379">
        <v>0.52</v>
      </c>
      <c r="D379">
        <v>0.38</v>
      </c>
      <c r="E379">
        <v>0.14000000000000001</v>
      </c>
      <c r="F379">
        <v>0.52500000000000002</v>
      </c>
      <c r="G379">
        <v>0.17749999999999999</v>
      </c>
      <c r="H379">
        <v>0.115</v>
      </c>
      <c r="I379">
        <v>0.185</v>
      </c>
      <c r="J379">
        <v>11</v>
      </c>
      <c r="K379">
        <v>10</v>
      </c>
      <c r="L379" t="s">
        <v>23</v>
      </c>
      <c r="M379" t="s">
        <v>24</v>
      </c>
      <c r="N379" t="s">
        <v>25</v>
      </c>
      <c r="O379">
        <v>2</v>
      </c>
      <c r="P379" t="s">
        <v>70</v>
      </c>
      <c r="Q379">
        <v>18</v>
      </c>
      <c r="R379">
        <f t="shared" si="20"/>
        <v>3</v>
      </c>
      <c r="S379">
        <f t="shared" si="21"/>
        <v>2</v>
      </c>
      <c r="T379">
        <f t="shared" si="22"/>
        <v>0</v>
      </c>
      <c r="U379" s="2" t="str">
        <f t="shared" si="23"/>
        <v>2</v>
      </c>
    </row>
    <row r="380" spans="1:21" x14ac:dyDescent="0.25">
      <c r="A380">
        <v>1709</v>
      </c>
      <c r="B380" t="s">
        <v>31</v>
      </c>
      <c r="C380">
        <v>0.64500000000000002</v>
      </c>
      <c r="D380">
        <v>0.5</v>
      </c>
      <c r="E380">
        <v>0.19</v>
      </c>
      <c r="F380">
        <v>1.5595000000000001</v>
      </c>
      <c r="G380">
        <v>0.74099999999999999</v>
      </c>
      <c r="H380">
        <v>0.3715</v>
      </c>
      <c r="I380">
        <v>0.38450000000000001</v>
      </c>
      <c r="J380">
        <v>14</v>
      </c>
      <c r="K380">
        <v>12</v>
      </c>
      <c r="L380" t="s">
        <v>63</v>
      </c>
      <c r="M380" t="s">
        <v>64</v>
      </c>
      <c r="N380" t="s">
        <v>29</v>
      </c>
      <c r="O380">
        <v>2</v>
      </c>
      <c r="P380" t="s">
        <v>70</v>
      </c>
      <c r="Q380">
        <v>18</v>
      </c>
      <c r="R380">
        <f t="shared" si="20"/>
        <v>3</v>
      </c>
      <c r="S380">
        <f t="shared" si="21"/>
        <v>3</v>
      </c>
      <c r="T380">
        <f t="shared" si="22"/>
        <v>3</v>
      </c>
      <c r="U380" s="2" t="str">
        <f t="shared" si="23"/>
        <v>3</v>
      </c>
    </row>
    <row r="381" spans="1:21" x14ac:dyDescent="0.25">
      <c r="A381">
        <v>3038</v>
      </c>
      <c r="B381" t="s">
        <v>31</v>
      </c>
      <c r="C381">
        <v>0.56000000000000005</v>
      </c>
      <c r="D381">
        <v>0.45</v>
      </c>
      <c r="E381">
        <v>0.14499999999999999</v>
      </c>
      <c r="F381">
        <v>0.89400000000000002</v>
      </c>
      <c r="G381">
        <v>0.38850000000000001</v>
      </c>
      <c r="H381">
        <v>0.20949999999999999</v>
      </c>
      <c r="I381">
        <v>0.26400000000000001</v>
      </c>
      <c r="J381">
        <v>9</v>
      </c>
      <c r="K381">
        <v>8</v>
      </c>
      <c r="L381" t="s">
        <v>55</v>
      </c>
      <c r="M381" t="s">
        <v>56</v>
      </c>
      <c r="N381" t="s">
        <v>57</v>
      </c>
      <c r="O381">
        <v>4</v>
      </c>
      <c r="P381" t="s">
        <v>59</v>
      </c>
      <c r="Q381">
        <v>6.1</v>
      </c>
      <c r="R381">
        <f t="shared" si="20"/>
        <v>3</v>
      </c>
      <c r="S381">
        <f t="shared" si="21"/>
        <v>2</v>
      </c>
      <c r="T381">
        <f t="shared" si="22"/>
        <v>0</v>
      </c>
      <c r="U381" s="2" t="str">
        <f t="shared" si="23"/>
        <v>2</v>
      </c>
    </row>
    <row r="382" spans="1:21" x14ac:dyDescent="0.25">
      <c r="A382">
        <v>1540</v>
      </c>
      <c r="B382" t="s">
        <v>17</v>
      </c>
      <c r="C382">
        <v>0.35499999999999998</v>
      </c>
      <c r="D382">
        <v>0.26</v>
      </c>
      <c r="E382">
        <v>0.09</v>
      </c>
      <c r="F382">
        <v>0.19850000000000001</v>
      </c>
      <c r="G382">
        <v>7.1499999999999994E-2</v>
      </c>
      <c r="H382">
        <v>4.9500000000000002E-2</v>
      </c>
      <c r="I382">
        <v>5.8000000000000003E-2</v>
      </c>
      <c r="J382">
        <v>7</v>
      </c>
      <c r="K382">
        <v>9</v>
      </c>
      <c r="L382" t="s">
        <v>67</v>
      </c>
      <c r="M382" t="s">
        <v>68</v>
      </c>
      <c r="N382" t="s">
        <v>69</v>
      </c>
      <c r="O382">
        <v>10</v>
      </c>
      <c r="P382" t="s">
        <v>35</v>
      </c>
      <c r="Q382">
        <v>24.1</v>
      </c>
      <c r="R382">
        <f t="shared" si="20"/>
        <v>3</v>
      </c>
      <c r="S382">
        <f t="shared" si="21"/>
        <v>2</v>
      </c>
      <c r="T382">
        <f t="shared" si="22"/>
        <v>0</v>
      </c>
      <c r="U382" s="2" t="str">
        <f t="shared" si="23"/>
        <v>2</v>
      </c>
    </row>
    <row r="383" spans="1:21" x14ac:dyDescent="0.25">
      <c r="A383">
        <v>1287</v>
      </c>
      <c r="B383" t="s">
        <v>17</v>
      </c>
      <c r="C383">
        <v>0.5</v>
      </c>
      <c r="D383">
        <v>0.39500000000000002</v>
      </c>
      <c r="E383">
        <v>0.14000000000000001</v>
      </c>
      <c r="F383">
        <v>0.62150000000000005</v>
      </c>
      <c r="G383">
        <v>0.29249999999999998</v>
      </c>
      <c r="H383">
        <v>0.1205</v>
      </c>
      <c r="I383">
        <v>0.19500000000000001</v>
      </c>
      <c r="J383">
        <v>9</v>
      </c>
      <c r="K383">
        <v>8</v>
      </c>
      <c r="L383" t="s">
        <v>55</v>
      </c>
      <c r="M383" t="s">
        <v>56</v>
      </c>
      <c r="N383" t="s">
        <v>57</v>
      </c>
      <c r="O383">
        <v>3</v>
      </c>
      <c r="P383" t="s">
        <v>39</v>
      </c>
      <c r="Q383">
        <v>3.6</v>
      </c>
      <c r="R383">
        <f t="shared" si="20"/>
        <v>3</v>
      </c>
      <c r="S383">
        <f t="shared" si="21"/>
        <v>2</v>
      </c>
      <c r="T383">
        <f t="shared" si="22"/>
        <v>0</v>
      </c>
      <c r="U383" s="2" t="str">
        <f t="shared" si="23"/>
        <v>2</v>
      </c>
    </row>
    <row r="384" spans="1:21" x14ac:dyDescent="0.25">
      <c r="A384">
        <v>564</v>
      </c>
      <c r="B384" t="s">
        <v>22</v>
      </c>
      <c r="C384">
        <v>0.54500000000000004</v>
      </c>
      <c r="D384">
        <v>0.41499999999999998</v>
      </c>
      <c r="E384">
        <v>0.15</v>
      </c>
      <c r="F384">
        <v>0.73350000000000004</v>
      </c>
      <c r="G384">
        <v>0.27950000000000003</v>
      </c>
      <c r="H384">
        <v>0.16300000000000001</v>
      </c>
      <c r="I384">
        <v>0.2185</v>
      </c>
      <c r="J384">
        <v>11</v>
      </c>
      <c r="K384">
        <v>11</v>
      </c>
      <c r="L384" t="s">
        <v>37</v>
      </c>
      <c r="M384" t="s">
        <v>38</v>
      </c>
      <c r="N384" t="s">
        <v>29</v>
      </c>
      <c r="O384">
        <v>5</v>
      </c>
      <c r="P384" t="s">
        <v>34</v>
      </c>
      <c r="Q384">
        <v>12.8</v>
      </c>
      <c r="R384">
        <f t="shared" si="20"/>
        <v>3</v>
      </c>
      <c r="S384">
        <f t="shared" si="21"/>
        <v>2</v>
      </c>
      <c r="T384">
        <f t="shared" si="22"/>
        <v>0</v>
      </c>
      <c r="U384" s="2" t="str">
        <f t="shared" si="23"/>
        <v>2</v>
      </c>
    </row>
    <row r="385" spans="1:21" x14ac:dyDescent="0.25">
      <c r="A385">
        <v>3514</v>
      </c>
      <c r="B385" t="s">
        <v>22</v>
      </c>
      <c r="C385">
        <v>0.66</v>
      </c>
      <c r="D385">
        <v>0.5</v>
      </c>
      <c r="E385">
        <v>0.17499999999999999</v>
      </c>
      <c r="F385">
        <v>1.3274999999999999</v>
      </c>
      <c r="G385">
        <v>0.55600000000000005</v>
      </c>
      <c r="H385">
        <v>0.28050000000000003</v>
      </c>
      <c r="I385">
        <v>0.40849999999999997</v>
      </c>
      <c r="J385">
        <v>9</v>
      </c>
      <c r="K385">
        <v>7</v>
      </c>
      <c r="L385" t="s">
        <v>43</v>
      </c>
      <c r="M385" t="s">
        <v>44</v>
      </c>
      <c r="N385" t="s">
        <v>45</v>
      </c>
      <c r="O385">
        <v>8</v>
      </c>
      <c r="P385" t="s">
        <v>30</v>
      </c>
      <c r="Q385">
        <v>12.3</v>
      </c>
      <c r="R385">
        <f t="shared" si="20"/>
        <v>3</v>
      </c>
      <c r="S385">
        <f t="shared" si="21"/>
        <v>2</v>
      </c>
      <c r="T385">
        <f t="shared" si="22"/>
        <v>0</v>
      </c>
      <c r="U385" s="2" t="str">
        <f t="shared" si="23"/>
        <v>2</v>
      </c>
    </row>
    <row r="386" spans="1:21" x14ac:dyDescent="0.25">
      <c r="A386">
        <v>1443</v>
      </c>
      <c r="B386" t="s">
        <v>17</v>
      </c>
      <c r="C386">
        <v>0.41</v>
      </c>
      <c r="D386">
        <v>0.32</v>
      </c>
      <c r="E386">
        <v>9.5000000000000001E-2</v>
      </c>
      <c r="F386">
        <v>0.29049999999999998</v>
      </c>
      <c r="G386">
        <v>0.14099999999999999</v>
      </c>
      <c r="H386">
        <v>6.3E-2</v>
      </c>
      <c r="I386">
        <v>7.2999999999999995E-2</v>
      </c>
      <c r="J386">
        <v>5</v>
      </c>
      <c r="K386">
        <v>9</v>
      </c>
      <c r="L386" t="s">
        <v>67</v>
      </c>
      <c r="M386" t="s">
        <v>68</v>
      </c>
      <c r="N386" t="s">
        <v>69</v>
      </c>
      <c r="O386">
        <v>7</v>
      </c>
      <c r="P386" t="s">
        <v>26</v>
      </c>
      <c r="Q386">
        <v>2.5</v>
      </c>
      <c r="R386">
        <f t="shared" ref="R386:R449" si="24">IF(OR(AND(J386&gt;15,B386="I"),AND(B386="M",C386&gt;0.75),OR(AND(I386&gt;0.8,G386&gt;0.5),G386&gt;1.2)),1,3)</f>
        <v>3</v>
      </c>
      <c r="S386">
        <f t="shared" ref="S386:S449" si="25">IF(OR(AND(I386&lt;0.4,G386&lt;0.4),OR(C386&lt;0.36),OR(AND(J386&gt;15,B386="M"),J386&gt;18,B386="F")),2,3)</f>
        <v>2</v>
      </c>
      <c r="T386">
        <f t="shared" ref="T386:T449" si="26">IF(AND(R386=3, S386=3),3, 0)</f>
        <v>0</v>
      </c>
      <c r="U386" s="2" t="str">
        <f t="shared" ref="U386:U449" si="27">IF(R386=1,"1",IF(S386=2,"2",IF(AND(R386=3,S386=3),"3")))</f>
        <v>2</v>
      </c>
    </row>
    <row r="387" spans="1:21" x14ac:dyDescent="0.25">
      <c r="A387">
        <v>217</v>
      </c>
      <c r="B387" t="s">
        <v>31</v>
      </c>
      <c r="C387">
        <v>0.45</v>
      </c>
      <c r="D387">
        <v>0.35</v>
      </c>
      <c r="E387">
        <v>0.13</v>
      </c>
      <c r="F387">
        <v>0.46</v>
      </c>
      <c r="G387">
        <v>0.17399999999999999</v>
      </c>
      <c r="H387">
        <v>0.111</v>
      </c>
      <c r="I387">
        <v>0.13500000000000001</v>
      </c>
      <c r="J387">
        <v>8</v>
      </c>
      <c r="K387">
        <v>2</v>
      </c>
      <c r="L387" t="s">
        <v>52</v>
      </c>
      <c r="M387" t="s">
        <v>53</v>
      </c>
      <c r="N387" t="s">
        <v>54</v>
      </c>
      <c r="O387">
        <v>10</v>
      </c>
      <c r="P387" t="s">
        <v>35</v>
      </c>
      <c r="Q387">
        <v>24.1</v>
      </c>
      <c r="R387">
        <f t="shared" si="24"/>
        <v>3</v>
      </c>
      <c r="S387">
        <f t="shared" si="25"/>
        <v>2</v>
      </c>
      <c r="T387">
        <f t="shared" si="26"/>
        <v>0</v>
      </c>
      <c r="U387" s="2" t="str">
        <f t="shared" si="27"/>
        <v>2</v>
      </c>
    </row>
    <row r="388" spans="1:21" x14ac:dyDescent="0.25">
      <c r="A388">
        <v>2236</v>
      </c>
      <c r="B388" t="s">
        <v>31</v>
      </c>
      <c r="C388">
        <v>0.6</v>
      </c>
      <c r="D388">
        <v>0.48</v>
      </c>
      <c r="E388">
        <v>0.17499999999999999</v>
      </c>
      <c r="F388">
        <v>1.2290000000000001</v>
      </c>
      <c r="G388">
        <v>0.41249999999999998</v>
      </c>
      <c r="H388">
        <v>0.27350000000000002</v>
      </c>
      <c r="I388">
        <v>0.41499999999999998</v>
      </c>
      <c r="J388">
        <v>13</v>
      </c>
      <c r="K388">
        <v>7</v>
      </c>
      <c r="L388" t="s">
        <v>43</v>
      </c>
      <c r="M388" t="s">
        <v>44</v>
      </c>
      <c r="N388" t="s">
        <v>45</v>
      </c>
      <c r="O388">
        <v>1</v>
      </c>
      <c r="P388" t="s">
        <v>21</v>
      </c>
      <c r="Q388">
        <v>22.1</v>
      </c>
      <c r="R388">
        <f t="shared" si="24"/>
        <v>3</v>
      </c>
      <c r="S388">
        <f t="shared" si="25"/>
        <v>3</v>
      </c>
      <c r="T388">
        <f t="shared" si="26"/>
        <v>3</v>
      </c>
      <c r="U388" s="2" t="str">
        <f t="shared" si="27"/>
        <v>3</v>
      </c>
    </row>
    <row r="389" spans="1:21" x14ac:dyDescent="0.25">
      <c r="A389">
        <v>2300</v>
      </c>
      <c r="B389" t="s">
        <v>17</v>
      </c>
      <c r="C389">
        <v>0.495</v>
      </c>
      <c r="D389">
        <v>0.38500000000000001</v>
      </c>
      <c r="E389">
        <v>0.125</v>
      </c>
      <c r="F389">
        <v>0.58499999999999996</v>
      </c>
      <c r="G389">
        <v>0.27550000000000002</v>
      </c>
      <c r="H389">
        <v>0.1235</v>
      </c>
      <c r="I389">
        <v>0.16500000000000001</v>
      </c>
      <c r="J389">
        <v>8</v>
      </c>
      <c r="K389">
        <v>3</v>
      </c>
      <c r="L389" t="s">
        <v>46</v>
      </c>
      <c r="M389" t="s">
        <v>47</v>
      </c>
      <c r="N389" t="s">
        <v>48</v>
      </c>
      <c r="O389">
        <v>8</v>
      </c>
      <c r="P389" t="s">
        <v>30</v>
      </c>
      <c r="Q389">
        <v>12.3</v>
      </c>
      <c r="R389">
        <f t="shared" si="24"/>
        <v>3</v>
      </c>
      <c r="S389">
        <f t="shared" si="25"/>
        <v>2</v>
      </c>
      <c r="T389">
        <f t="shared" si="26"/>
        <v>0</v>
      </c>
      <c r="U389" s="2" t="str">
        <f t="shared" si="27"/>
        <v>2</v>
      </c>
    </row>
    <row r="390" spans="1:21" x14ac:dyDescent="0.25">
      <c r="A390">
        <v>1655</v>
      </c>
      <c r="B390" t="s">
        <v>17</v>
      </c>
      <c r="C390">
        <v>0.59499999999999997</v>
      </c>
      <c r="D390">
        <v>0.46</v>
      </c>
      <c r="E390">
        <v>0.15</v>
      </c>
      <c r="F390">
        <v>0.83350000000000002</v>
      </c>
      <c r="G390">
        <v>0.377</v>
      </c>
      <c r="H390">
        <v>0.1925</v>
      </c>
      <c r="I390">
        <v>0.23499999999999999</v>
      </c>
      <c r="J390">
        <v>8</v>
      </c>
      <c r="K390">
        <v>2</v>
      </c>
      <c r="L390" t="s">
        <v>52</v>
      </c>
      <c r="M390" t="s">
        <v>53</v>
      </c>
      <c r="N390" t="s">
        <v>54</v>
      </c>
      <c r="O390">
        <v>6</v>
      </c>
      <c r="P390" t="s">
        <v>36</v>
      </c>
      <c r="Q390">
        <v>14.1</v>
      </c>
      <c r="R390">
        <f t="shared" si="24"/>
        <v>3</v>
      </c>
      <c r="S390">
        <f t="shared" si="25"/>
        <v>2</v>
      </c>
      <c r="T390">
        <f t="shared" si="26"/>
        <v>0</v>
      </c>
      <c r="U390" s="2" t="str">
        <f t="shared" si="27"/>
        <v>2</v>
      </c>
    </row>
    <row r="391" spans="1:21" x14ac:dyDescent="0.25">
      <c r="A391">
        <v>1632</v>
      </c>
      <c r="B391" t="s">
        <v>17</v>
      </c>
      <c r="C391">
        <v>0.56999999999999995</v>
      </c>
      <c r="D391">
        <v>0.44500000000000001</v>
      </c>
      <c r="E391">
        <v>0.14499999999999999</v>
      </c>
      <c r="F391">
        <v>0.74050000000000005</v>
      </c>
      <c r="G391">
        <v>0.30599999999999999</v>
      </c>
      <c r="H391">
        <v>0.17199999999999999</v>
      </c>
      <c r="I391">
        <v>0.1825</v>
      </c>
      <c r="J391">
        <v>12</v>
      </c>
      <c r="K391">
        <v>9</v>
      </c>
      <c r="L391" t="s">
        <v>67</v>
      </c>
      <c r="M391" t="s">
        <v>68</v>
      </c>
      <c r="N391" t="s">
        <v>69</v>
      </c>
      <c r="O391">
        <v>8</v>
      </c>
      <c r="P391" t="s">
        <v>30</v>
      </c>
      <c r="Q391">
        <v>12.3</v>
      </c>
      <c r="R391">
        <f t="shared" si="24"/>
        <v>3</v>
      </c>
      <c r="S391">
        <f t="shared" si="25"/>
        <v>2</v>
      </c>
      <c r="T391">
        <f t="shared" si="26"/>
        <v>0</v>
      </c>
      <c r="U391" s="2" t="str">
        <f t="shared" si="27"/>
        <v>2</v>
      </c>
    </row>
    <row r="392" spans="1:21" x14ac:dyDescent="0.25">
      <c r="A392">
        <v>625</v>
      </c>
      <c r="B392" t="s">
        <v>17</v>
      </c>
      <c r="C392">
        <v>0.46500000000000002</v>
      </c>
      <c r="D392">
        <v>0.36</v>
      </c>
      <c r="E392">
        <v>0.105</v>
      </c>
      <c r="F392">
        <v>0.498</v>
      </c>
      <c r="G392">
        <v>0.214</v>
      </c>
      <c r="H392">
        <v>0.11600000000000001</v>
      </c>
      <c r="I392">
        <v>0.14000000000000001</v>
      </c>
      <c r="J392">
        <v>15</v>
      </c>
      <c r="K392">
        <v>15</v>
      </c>
      <c r="L392" t="s">
        <v>32</v>
      </c>
      <c r="M392" t="s">
        <v>33</v>
      </c>
      <c r="N392" t="s">
        <v>29</v>
      </c>
      <c r="O392">
        <v>3</v>
      </c>
      <c r="P392" t="s">
        <v>39</v>
      </c>
      <c r="Q392">
        <v>3.6</v>
      </c>
      <c r="R392">
        <f t="shared" si="24"/>
        <v>3</v>
      </c>
      <c r="S392">
        <f t="shared" si="25"/>
        <v>2</v>
      </c>
      <c r="T392">
        <f t="shared" si="26"/>
        <v>0</v>
      </c>
      <c r="U392" s="2" t="str">
        <f t="shared" si="27"/>
        <v>2</v>
      </c>
    </row>
    <row r="393" spans="1:21" x14ac:dyDescent="0.25">
      <c r="A393">
        <v>3007</v>
      </c>
      <c r="B393" t="s">
        <v>31</v>
      </c>
      <c r="C393">
        <v>0.7</v>
      </c>
      <c r="D393">
        <v>0.54500000000000004</v>
      </c>
      <c r="E393">
        <v>0.185</v>
      </c>
      <c r="F393">
        <v>1.6134999999999999</v>
      </c>
      <c r="G393">
        <v>0.75</v>
      </c>
      <c r="H393">
        <v>0.40350000000000003</v>
      </c>
      <c r="I393">
        <v>0.36849999999999999</v>
      </c>
      <c r="J393">
        <v>11</v>
      </c>
      <c r="K393">
        <v>15</v>
      </c>
      <c r="L393" t="s">
        <v>32</v>
      </c>
      <c r="M393" t="s">
        <v>33</v>
      </c>
      <c r="N393" t="s">
        <v>29</v>
      </c>
      <c r="O393">
        <v>2</v>
      </c>
      <c r="P393" t="s">
        <v>70</v>
      </c>
      <c r="Q393">
        <v>18</v>
      </c>
      <c r="R393">
        <f t="shared" si="24"/>
        <v>3</v>
      </c>
      <c r="S393">
        <f t="shared" si="25"/>
        <v>3</v>
      </c>
      <c r="T393">
        <f t="shared" si="26"/>
        <v>3</v>
      </c>
      <c r="U393" s="2" t="str">
        <f t="shared" si="27"/>
        <v>3</v>
      </c>
    </row>
    <row r="394" spans="1:21" x14ac:dyDescent="0.25">
      <c r="A394">
        <v>3207</v>
      </c>
      <c r="B394" t="s">
        <v>17</v>
      </c>
      <c r="C394">
        <v>0.29499999999999998</v>
      </c>
      <c r="D394">
        <v>0.215</v>
      </c>
      <c r="E394">
        <v>7.4999999999999997E-2</v>
      </c>
      <c r="F394">
        <v>0.11600000000000001</v>
      </c>
      <c r="G394">
        <v>3.6999999999999998E-2</v>
      </c>
      <c r="H394">
        <v>2.9499999999999998E-2</v>
      </c>
      <c r="I394">
        <v>0.04</v>
      </c>
      <c r="J394">
        <v>8</v>
      </c>
      <c r="K394">
        <v>14</v>
      </c>
      <c r="L394" t="s">
        <v>60</v>
      </c>
      <c r="M394" t="s">
        <v>61</v>
      </c>
      <c r="N394" t="s">
        <v>62</v>
      </c>
      <c r="O394">
        <v>3</v>
      </c>
      <c r="P394" t="s">
        <v>39</v>
      </c>
      <c r="Q394">
        <v>3.6</v>
      </c>
      <c r="R394">
        <f t="shared" si="24"/>
        <v>3</v>
      </c>
      <c r="S394">
        <f t="shared" si="25"/>
        <v>2</v>
      </c>
      <c r="T394">
        <f t="shared" si="26"/>
        <v>0</v>
      </c>
      <c r="U394" s="2" t="str">
        <f t="shared" si="27"/>
        <v>2</v>
      </c>
    </row>
    <row r="395" spans="1:21" x14ac:dyDescent="0.25">
      <c r="A395">
        <v>226</v>
      </c>
      <c r="B395" t="s">
        <v>22</v>
      </c>
      <c r="C395">
        <v>0.5</v>
      </c>
      <c r="D395">
        <v>0.37</v>
      </c>
      <c r="E395">
        <v>0.13500000000000001</v>
      </c>
      <c r="F395">
        <v>0.45</v>
      </c>
      <c r="G395">
        <v>0.17150000000000001</v>
      </c>
      <c r="H395">
        <v>0.1055</v>
      </c>
      <c r="I395">
        <v>0.155</v>
      </c>
      <c r="J395">
        <v>9</v>
      </c>
      <c r="K395">
        <v>7</v>
      </c>
      <c r="L395" t="s">
        <v>43</v>
      </c>
      <c r="M395" t="s">
        <v>44</v>
      </c>
      <c r="N395" t="s">
        <v>45</v>
      </c>
      <c r="O395">
        <v>10</v>
      </c>
      <c r="P395" t="s">
        <v>35</v>
      </c>
      <c r="Q395">
        <v>24.1</v>
      </c>
      <c r="R395">
        <f t="shared" si="24"/>
        <v>3</v>
      </c>
      <c r="S395">
        <f t="shared" si="25"/>
        <v>2</v>
      </c>
      <c r="T395">
        <f t="shared" si="26"/>
        <v>0</v>
      </c>
      <c r="U395" s="2" t="str">
        <f t="shared" si="27"/>
        <v>2</v>
      </c>
    </row>
    <row r="396" spans="1:21" x14ac:dyDescent="0.25">
      <c r="A396">
        <v>706</v>
      </c>
      <c r="B396" t="s">
        <v>31</v>
      </c>
      <c r="C396">
        <v>0.41499999999999998</v>
      </c>
      <c r="D396">
        <v>0.32500000000000001</v>
      </c>
      <c r="E396">
        <v>0.14000000000000001</v>
      </c>
      <c r="F396">
        <v>0.41699999999999998</v>
      </c>
      <c r="G396">
        <v>0.1535</v>
      </c>
      <c r="H396">
        <v>0.10150000000000001</v>
      </c>
      <c r="I396">
        <v>0.14399999999999999</v>
      </c>
      <c r="J396">
        <v>10</v>
      </c>
      <c r="K396">
        <v>8</v>
      </c>
      <c r="L396" t="s">
        <v>55</v>
      </c>
      <c r="M396" t="s">
        <v>56</v>
      </c>
      <c r="N396" t="s">
        <v>57</v>
      </c>
      <c r="O396">
        <v>8</v>
      </c>
      <c r="P396" t="s">
        <v>30</v>
      </c>
      <c r="Q396">
        <v>12.3</v>
      </c>
      <c r="R396">
        <f t="shared" si="24"/>
        <v>3</v>
      </c>
      <c r="S396">
        <f t="shared" si="25"/>
        <v>2</v>
      </c>
      <c r="T396">
        <f t="shared" si="26"/>
        <v>0</v>
      </c>
      <c r="U396" s="2" t="str">
        <f t="shared" si="27"/>
        <v>2</v>
      </c>
    </row>
    <row r="397" spans="1:21" x14ac:dyDescent="0.25">
      <c r="A397">
        <v>1066</v>
      </c>
      <c r="B397" t="s">
        <v>17</v>
      </c>
      <c r="C397">
        <v>0.315</v>
      </c>
      <c r="D397">
        <v>0.23499999999999999</v>
      </c>
      <c r="E397">
        <v>5.5E-2</v>
      </c>
      <c r="F397">
        <v>0.151</v>
      </c>
      <c r="G397">
        <v>6.5000000000000002E-2</v>
      </c>
      <c r="H397">
        <v>2.7E-2</v>
      </c>
      <c r="I397">
        <v>3.9E-2</v>
      </c>
      <c r="J397">
        <v>6</v>
      </c>
      <c r="K397">
        <v>6</v>
      </c>
      <c r="L397" t="s">
        <v>40</v>
      </c>
      <c r="M397" t="s">
        <v>41</v>
      </c>
      <c r="N397" t="s">
        <v>42</v>
      </c>
      <c r="O397">
        <v>2</v>
      </c>
      <c r="P397" t="s">
        <v>70</v>
      </c>
      <c r="Q397">
        <v>18</v>
      </c>
      <c r="R397">
        <f t="shared" si="24"/>
        <v>3</v>
      </c>
      <c r="S397">
        <f t="shared" si="25"/>
        <v>2</v>
      </c>
      <c r="T397">
        <f t="shared" si="26"/>
        <v>0</v>
      </c>
      <c r="U397" s="2" t="str">
        <f t="shared" si="27"/>
        <v>2</v>
      </c>
    </row>
    <row r="398" spans="1:21" x14ac:dyDescent="0.25">
      <c r="A398">
        <v>277</v>
      </c>
      <c r="B398" t="s">
        <v>22</v>
      </c>
      <c r="C398">
        <v>0.66</v>
      </c>
      <c r="D398">
        <v>0.53</v>
      </c>
      <c r="E398">
        <v>0.185</v>
      </c>
      <c r="F398">
        <v>1.3485</v>
      </c>
      <c r="G398">
        <v>0.49299999999999999</v>
      </c>
      <c r="H398">
        <v>0.245</v>
      </c>
      <c r="I398">
        <v>0.49</v>
      </c>
      <c r="J398">
        <v>12</v>
      </c>
      <c r="K398">
        <v>7</v>
      </c>
      <c r="L398" t="s">
        <v>43</v>
      </c>
      <c r="M398" t="s">
        <v>44</v>
      </c>
      <c r="N398" t="s">
        <v>45</v>
      </c>
      <c r="O398">
        <v>8</v>
      </c>
      <c r="P398" t="s">
        <v>30</v>
      </c>
      <c r="Q398">
        <v>12.3</v>
      </c>
      <c r="R398">
        <f t="shared" si="24"/>
        <v>3</v>
      </c>
      <c r="S398">
        <f t="shared" si="25"/>
        <v>2</v>
      </c>
      <c r="T398">
        <f t="shared" si="26"/>
        <v>0</v>
      </c>
      <c r="U398" s="2" t="str">
        <f t="shared" si="27"/>
        <v>2</v>
      </c>
    </row>
    <row r="399" spans="1:21" x14ac:dyDescent="0.25">
      <c r="A399">
        <v>1739</v>
      </c>
      <c r="B399" t="s">
        <v>22</v>
      </c>
      <c r="C399">
        <v>0.67</v>
      </c>
      <c r="D399">
        <v>0.54</v>
      </c>
      <c r="E399">
        <v>0.19500000000000001</v>
      </c>
      <c r="F399">
        <v>1.619</v>
      </c>
      <c r="G399">
        <v>0.74</v>
      </c>
      <c r="H399">
        <v>0.33050000000000002</v>
      </c>
      <c r="I399">
        <v>0.46500000000000002</v>
      </c>
      <c r="J399">
        <v>11</v>
      </c>
      <c r="K399">
        <v>13</v>
      </c>
      <c r="L399" t="s">
        <v>27</v>
      </c>
      <c r="M399" t="s">
        <v>28</v>
      </c>
      <c r="N399" t="s">
        <v>29</v>
      </c>
      <c r="O399">
        <v>1</v>
      </c>
      <c r="P399" t="s">
        <v>21</v>
      </c>
      <c r="Q399">
        <v>22.1</v>
      </c>
      <c r="R399">
        <f t="shared" si="24"/>
        <v>3</v>
      </c>
      <c r="S399">
        <f t="shared" si="25"/>
        <v>2</v>
      </c>
      <c r="T399">
        <f t="shared" si="26"/>
        <v>0</v>
      </c>
      <c r="U399" s="2" t="str">
        <f t="shared" si="27"/>
        <v>2</v>
      </c>
    </row>
    <row r="400" spans="1:21" x14ac:dyDescent="0.25">
      <c r="A400">
        <v>3645</v>
      </c>
      <c r="B400" t="s">
        <v>17</v>
      </c>
      <c r="C400">
        <v>0.47499999999999998</v>
      </c>
      <c r="D400">
        <v>0.36499999999999999</v>
      </c>
      <c r="E400">
        <v>0.105</v>
      </c>
      <c r="F400">
        <v>0.41749999999999998</v>
      </c>
      <c r="G400">
        <v>0.16450000000000001</v>
      </c>
      <c r="H400">
        <v>9.9000000000000005E-2</v>
      </c>
      <c r="I400">
        <v>0.127</v>
      </c>
      <c r="J400">
        <v>7</v>
      </c>
      <c r="K400">
        <v>9</v>
      </c>
      <c r="L400" t="s">
        <v>67</v>
      </c>
      <c r="M400" t="s">
        <v>68</v>
      </c>
      <c r="N400" t="s">
        <v>69</v>
      </c>
      <c r="O400">
        <v>9</v>
      </c>
      <c r="P400" t="s">
        <v>58</v>
      </c>
      <c r="Q400">
        <v>1.9</v>
      </c>
      <c r="R400">
        <f t="shared" si="24"/>
        <v>3</v>
      </c>
      <c r="S400">
        <f t="shared" si="25"/>
        <v>2</v>
      </c>
      <c r="T400">
        <f t="shared" si="26"/>
        <v>0</v>
      </c>
      <c r="U400" s="2" t="str">
        <f t="shared" si="27"/>
        <v>2</v>
      </c>
    </row>
    <row r="401" spans="1:21" x14ac:dyDescent="0.25">
      <c r="A401">
        <v>982</v>
      </c>
      <c r="B401" t="s">
        <v>22</v>
      </c>
      <c r="C401">
        <v>0.55000000000000004</v>
      </c>
      <c r="D401">
        <v>0.43</v>
      </c>
      <c r="E401">
        <v>0.14000000000000001</v>
      </c>
      <c r="F401">
        <v>0.8105</v>
      </c>
      <c r="G401">
        <v>0.36799999999999999</v>
      </c>
      <c r="H401">
        <v>0.161</v>
      </c>
      <c r="I401">
        <v>0.27500000000000002</v>
      </c>
      <c r="J401">
        <v>9</v>
      </c>
      <c r="K401">
        <v>13</v>
      </c>
      <c r="L401" t="s">
        <v>27</v>
      </c>
      <c r="M401" t="s">
        <v>28</v>
      </c>
      <c r="N401" t="s">
        <v>29</v>
      </c>
      <c r="O401">
        <v>2</v>
      </c>
      <c r="P401" t="s">
        <v>70</v>
      </c>
      <c r="Q401">
        <v>18</v>
      </c>
      <c r="R401">
        <f t="shared" si="24"/>
        <v>3</v>
      </c>
      <c r="S401">
        <f t="shared" si="25"/>
        <v>2</v>
      </c>
      <c r="T401">
        <f t="shared" si="26"/>
        <v>0</v>
      </c>
      <c r="U401" s="2" t="str">
        <f t="shared" si="27"/>
        <v>2</v>
      </c>
    </row>
    <row r="402" spans="1:21" x14ac:dyDescent="0.25">
      <c r="A402">
        <v>3877</v>
      </c>
      <c r="B402" t="s">
        <v>31</v>
      </c>
      <c r="C402">
        <v>0.54500000000000004</v>
      </c>
      <c r="D402">
        <v>0.45</v>
      </c>
      <c r="E402">
        <v>0.16</v>
      </c>
      <c r="F402">
        <v>0.86150000000000004</v>
      </c>
      <c r="G402">
        <v>0.29249999999999998</v>
      </c>
      <c r="H402">
        <v>0.1545</v>
      </c>
      <c r="I402">
        <v>0.36499999999999999</v>
      </c>
      <c r="J402">
        <v>16</v>
      </c>
      <c r="K402">
        <v>6</v>
      </c>
      <c r="L402" t="s">
        <v>40</v>
      </c>
      <c r="M402" t="s">
        <v>41</v>
      </c>
      <c r="N402" t="s">
        <v>42</v>
      </c>
      <c r="O402">
        <v>4</v>
      </c>
      <c r="P402" t="s">
        <v>59</v>
      </c>
      <c r="Q402">
        <v>6.1</v>
      </c>
      <c r="R402">
        <f t="shared" si="24"/>
        <v>3</v>
      </c>
      <c r="S402">
        <f t="shared" si="25"/>
        <v>2</v>
      </c>
      <c r="T402">
        <f t="shared" si="26"/>
        <v>0</v>
      </c>
      <c r="U402" s="2" t="str">
        <f t="shared" si="27"/>
        <v>2</v>
      </c>
    </row>
    <row r="403" spans="1:21" x14ac:dyDescent="0.25">
      <c r="A403">
        <v>3187</v>
      </c>
      <c r="B403" t="s">
        <v>22</v>
      </c>
      <c r="C403">
        <v>0.47</v>
      </c>
      <c r="D403">
        <v>0.36</v>
      </c>
      <c r="E403">
        <v>0.11</v>
      </c>
      <c r="F403">
        <v>0.4965</v>
      </c>
      <c r="G403">
        <v>0.23699999999999999</v>
      </c>
      <c r="H403">
        <v>0.127</v>
      </c>
      <c r="I403">
        <v>0.13</v>
      </c>
      <c r="J403">
        <v>6</v>
      </c>
      <c r="K403">
        <v>3</v>
      </c>
      <c r="L403" t="s">
        <v>46</v>
      </c>
      <c r="M403" t="s">
        <v>47</v>
      </c>
      <c r="N403" t="s">
        <v>48</v>
      </c>
      <c r="O403">
        <v>1</v>
      </c>
      <c r="P403" t="s">
        <v>21</v>
      </c>
      <c r="Q403">
        <v>22.1</v>
      </c>
      <c r="R403">
        <f t="shared" si="24"/>
        <v>3</v>
      </c>
      <c r="S403">
        <f t="shared" si="25"/>
        <v>2</v>
      </c>
      <c r="T403">
        <f t="shared" si="26"/>
        <v>0</v>
      </c>
      <c r="U403" s="2" t="str">
        <f t="shared" si="27"/>
        <v>2</v>
      </c>
    </row>
    <row r="404" spans="1:21" x14ac:dyDescent="0.25">
      <c r="A404">
        <v>248</v>
      </c>
      <c r="B404" t="s">
        <v>17</v>
      </c>
      <c r="C404">
        <v>0.36</v>
      </c>
      <c r="D404">
        <v>0.27500000000000002</v>
      </c>
      <c r="E404">
        <v>8.5000000000000006E-2</v>
      </c>
      <c r="F404">
        <v>0.19750000000000001</v>
      </c>
      <c r="G404">
        <v>7.4499999999999997E-2</v>
      </c>
      <c r="H404">
        <v>4.1500000000000002E-2</v>
      </c>
      <c r="I404">
        <v>7.0000000000000007E-2</v>
      </c>
      <c r="J404">
        <v>9</v>
      </c>
      <c r="K404">
        <v>5</v>
      </c>
      <c r="L404" t="s">
        <v>49</v>
      </c>
      <c r="M404" t="s">
        <v>50</v>
      </c>
      <c r="N404" t="s">
        <v>51</v>
      </c>
      <c r="O404">
        <v>6</v>
      </c>
      <c r="P404" t="s">
        <v>36</v>
      </c>
      <c r="Q404">
        <v>14.1</v>
      </c>
      <c r="R404">
        <f t="shared" si="24"/>
        <v>3</v>
      </c>
      <c r="S404">
        <f t="shared" si="25"/>
        <v>2</v>
      </c>
      <c r="T404">
        <f t="shared" si="26"/>
        <v>0</v>
      </c>
      <c r="U404" s="2" t="str">
        <f t="shared" si="27"/>
        <v>2</v>
      </c>
    </row>
    <row r="405" spans="1:21" x14ac:dyDescent="0.25">
      <c r="A405">
        <v>947</v>
      </c>
      <c r="B405" t="s">
        <v>22</v>
      </c>
      <c r="C405">
        <v>0.47</v>
      </c>
      <c r="D405">
        <v>0.36499999999999999</v>
      </c>
      <c r="E405">
        <v>0.12</v>
      </c>
      <c r="F405">
        <v>0.58199999999999996</v>
      </c>
      <c r="G405">
        <v>0.28999999999999998</v>
      </c>
      <c r="H405">
        <v>9.1999999999999998E-2</v>
      </c>
      <c r="I405">
        <v>0.14599999999999999</v>
      </c>
      <c r="J405">
        <v>8</v>
      </c>
      <c r="K405">
        <v>14</v>
      </c>
      <c r="L405" t="s">
        <v>60</v>
      </c>
      <c r="M405" t="s">
        <v>61</v>
      </c>
      <c r="N405" t="s">
        <v>62</v>
      </c>
      <c r="O405">
        <v>6</v>
      </c>
      <c r="P405" t="s">
        <v>36</v>
      </c>
      <c r="Q405">
        <v>14.1</v>
      </c>
      <c r="R405">
        <f t="shared" si="24"/>
        <v>3</v>
      </c>
      <c r="S405">
        <f t="shared" si="25"/>
        <v>2</v>
      </c>
      <c r="T405">
        <f t="shared" si="26"/>
        <v>0</v>
      </c>
      <c r="U405" s="2" t="str">
        <f t="shared" si="27"/>
        <v>2</v>
      </c>
    </row>
    <row r="406" spans="1:21" x14ac:dyDescent="0.25">
      <c r="A406">
        <v>2898</v>
      </c>
      <c r="B406" t="s">
        <v>17</v>
      </c>
      <c r="C406">
        <v>0.54500000000000004</v>
      </c>
      <c r="D406">
        <v>0.43</v>
      </c>
      <c r="E406">
        <v>0.15</v>
      </c>
      <c r="F406">
        <v>0.74199999999999999</v>
      </c>
      <c r="G406">
        <v>0.35249999999999998</v>
      </c>
      <c r="H406">
        <v>0.158</v>
      </c>
      <c r="I406">
        <v>0.20799999999999999</v>
      </c>
      <c r="J406">
        <v>10</v>
      </c>
      <c r="K406">
        <v>12</v>
      </c>
      <c r="L406" t="s">
        <v>63</v>
      </c>
      <c r="M406" t="s">
        <v>64</v>
      </c>
      <c r="N406" t="s">
        <v>29</v>
      </c>
      <c r="O406">
        <v>7</v>
      </c>
      <c r="P406" t="s">
        <v>26</v>
      </c>
      <c r="Q406">
        <v>2.5</v>
      </c>
      <c r="R406">
        <f t="shared" si="24"/>
        <v>3</v>
      </c>
      <c r="S406">
        <f t="shared" si="25"/>
        <v>2</v>
      </c>
      <c r="T406">
        <f t="shared" si="26"/>
        <v>0</v>
      </c>
      <c r="U406" s="2" t="str">
        <f t="shared" si="27"/>
        <v>2</v>
      </c>
    </row>
    <row r="407" spans="1:21" x14ac:dyDescent="0.25">
      <c r="A407">
        <v>3805</v>
      </c>
      <c r="B407" t="s">
        <v>17</v>
      </c>
      <c r="C407">
        <v>0.35499999999999998</v>
      </c>
      <c r="D407">
        <v>0.27</v>
      </c>
      <c r="E407">
        <v>0.1</v>
      </c>
      <c r="F407">
        <v>0.22550000000000001</v>
      </c>
      <c r="G407">
        <v>0.11</v>
      </c>
      <c r="H407">
        <v>4.2000000000000003E-2</v>
      </c>
      <c r="I407">
        <v>6.4000000000000001E-2</v>
      </c>
      <c r="J407">
        <v>7</v>
      </c>
      <c r="K407">
        <v>8</v>
      </c>
      <c r="L407" t="s">
        <v>55</v>
      </c>
      <c r="M407" t="s">
        <v>56</v>
      </c>
      <c r="N407" t="s">
        <v>57</v>
      </c>
      <c r="O407">
        <v>4</v>
      </c>
      <c r="P407" t="s">
        <v>59</v>
      </c>
      <c r="Q407">
        <v>6.1</v>
      </c>
      <c r="R407">
        <f t="shared" si="24"/>
        <v>3</v>
      </c>
      <c r="S407">
        <f t="shared" si="25"/>
        <v>2</v>
      </c>
      <c r="T407">
        <f t="shared" si="26"/>
        <v>0</v>
      </c>
      <c r="U407" s="2" t="str">
        <f t="shared" si="27"/>
        <v>2</v>
      </c>
    </row>
    <row r="408" spans="1:21" x14ac:dyDescent="0.25">
      <c r="A408">
        <v>3087</v>
      </c>
      <c r="B408" t="s">
        <v>17</v>
      </c>
      <c r="C408">
        <v>0.35499999999999998</v>
      </c>
      <c r="D408">
        <v>0.27</v>
      </c>
      <c r="E408">
        <v>7.4999999999999997E-2</v>
      </c>
      <c r="F408">
        <v>0.20399999999999999</v>
      </c>
      <c r="G408">
        <v>0.30449999999999999</v>
      </c>
      <c r="H408">
        <v>4.5999999999999999E-2</v>
      </c>
      <c r="I408">
        <v>5.9499999999999997E-2</v>
      </c>
      <c r="J408">
        <v>7</v>
      </c>
      <c r="K408">
        <v>15</v>
      </c>
      <c r="L408" t="s">
        <v>32</v>
      </c>
      <c r="M408" t="s">
        <v>33</v>
      </c>
      <c r="N408" t="s">
        <v>29</v>
      </c>
      <c r="O408">
        <v>8</v>
      </c>
      <c r="P408" t="s">
        <v>30</v>
      </c>
      <c r="Q408">
        <v>12.3</v>
      </c>
      <c r="R408">
        <f t="shared" si="24"/>
        <v>3</v>
      </c>
      <c r="S408">
        <f t="shared" si="25"/>
        <v>2</v>
      </c>
      <c r="T408">
        <f t="shared" si="26"/>
        <v>0</v>
      </c>
      <c r="U408" s="2" t="str">
        <f t="shared" si="27"/>
        <v>2</v>
      </c>
    </row>
    <row r="409" spans="1:21" x14ac:dyDescent="0.25">
      <c r="A409">
        <v>2645</v>
      </c>
      <c r="B409" t="s">
        <v>17</v>
      </c>
      <c r="C409">
        <v>0.49</v>
      </c>
      <c r="D409">
        <v>0.375</v>
      </c>
      <c r="E409">
        <v>0.125</v>
      </c>
      <c r="F409">
        <v>0.54449999999999998</v>
      </c>
      <c r="G409">
        <v>0.27900000000000003</v>
      </c>
      <c r="H409">
        <v>0.115</v>
      </c>
      <c r="I409">
        <v>0.13</v>
      </c>
      <c r="J409">
        <v>8</v>
      </c>
      <c r="K409">
        <v>4</v>
      </c>
      <c r="L409" t="s">
        <v>18</v>
      </c>
      <c r="M409" t="s">
        <v>19</v>
      </c>
      <c r="N409" t="s">
        <v>20</v>
      </c>
      <c r="O409">
        <v>8</v>
      </c>
      <c r="P409" t="s">
        <v>30</v>
      </c>
      <c r="Q409">
        <v>12.3</v>
      </c>
      <c r="R409">
        <f t="shared" si="24"/>
        <v>3</v>
      </c>
      <c r="S409">
        <f t="shared" si="25"/>
        <v>2</v>
      </c>
      <c r="T409">
        <f t="shared" si="26"/>
        <v>0</v>
      </c>
      <c r="U409" s="2" t="str">
        <f t="shared" si="27"/>
        <v>2</v>
      </c>
    </row>
    <row r="410" spans="1:21" x14ac:dyDescent="0.25">
      <c r="A410">
        <v>499</v>
      </c>
      <c r="B410" t="s">
        <v>22</v>
      </c>
      <c r="C410">
        <v>0.61499999999999999</v>
      </c>
      <c r="D410">
        <v>0.52500000000000002</v>
      </c>
      <c r="E410">
        <v>0.155</v>
      </c>
      <c r="F410">
        <v>1.0385</v>
      </c>
      <c r="G410">
        <v>0.42699999999999999</v>
      </c>
      <c r="H410">
        <v>0.23150000000000001</v>
      </c>
      <c r="I410">
        <v>0.34499999999999997</v>
      </c>
      <c r="J410">
        <v>11</v>
      </c>
      <c r="K410">
        <v>4</v>
      </c>
      <c r="L410" t="s">
        <v>18</v>
      </c>
      <c r="M410" t="s">
        <v>19</v>
      </c>
      <c r="N410" t="s">
        <v>20</v>
      </c>
      <c r="O410">
        <v>2</v>
      </c>
      <c r="P410" t="s">
        <v>70</v>
      </c>
      <c r="Q410">
        <v>18</v>
      </c>
      <c r="R410">
        <f t="shared" si="24"/>
        <v>3</v>
      </c>
      <c r="S410">
        <f t="shared" si="25"/>
        <v>2</v>
      </c>
      <c r="T410">
        <f t="shared" si="26"/>
        <v>0</v>
      </c>
      <c r="U410" s="2" t="str">
        <f t="shared" si="27"/>
        <v>2</v>
      </c>
    </row>
    <row r="411" spans="1:21" x14ac:dyDescent="0.25">
      <c r="A411">
        <v>2453</v>
      </c>
      <c r="B411" t="s">
        <v>31</v>
      </c>
      <c r="C411">
        <v>0.39500000000000002</v>
      </c>
      <c r="D411">
        <v>0.30499999999999999</v>
      </c>
      <c r="E411">
        <v>0.105</v>
      </c>
      <c r="F411">
        <v>0.28199999999999997</v>
      </c>
      <c r="G411">
        <v>9.7500000000000003E-2</v>
      </c>
      <c r="H411">
        <v>6.5000000000000002E-2</v>
      </c>
      <c r="I411">
        <v>9.6000000000000002E-2</v>
      </c>
      <c r="J411">
        <v>9</v>
      </c>
      <c r="K411">
        <v>2</v>
      </c>
      <c r="L411" t="s">
        <v>52</v>
      </c>
      <c r="M411" t="s">
        <v>53</v>
      </c>
      <c r="N411" t="s">
        <v>54</v>
      </c>
      <c r="O411">
        <v>1</v>
      </c>
      <c r="P411" t="s">
        <v>21</v>
      </c>
      <c r="Q411">
        <v>22.1</v>
      </c>
      <c r="R411">
        <f t="shared" si="24"/>
        <v>3</v>
      </c>
      <c r="S411">
        <f t="shared" si="25"/>
        <v>2</v>
      </c>
      <c r="T411">
        <f t="shared" si="26"/>
        <v>0</v>
      </c>
      <c r="U411" s="2" t="str">
        <f t="shared" si="27"/>
        <v>2</v>
      </c>
    </row>
    <row r="412" spans="1:21" x14ac:dyDescent="0.25">
      <c r="A412">
        <v>2018</v>
      </c>
      <c r="B412" t="s">
        <v>31</v>
      </c>
      <c r="C412">
        <v>0.505</v>
      </c>
      <c r="D412">
        <v>0.39500000000000002</v>
      </c>
      <c r="E412">
        <v>0.13500000000000001</v>
      </c>
      <c r="F412">
        <v>0.59150000000000003</v>
      </c>
      <c r="G412">
        <v>0.28799999999999998</v>
      </c>
      <c r="H412">
        <v>0.13150000000000001</v>
      </c>
      <c r="I412">
        <v>0.185</v>
      </c>
      <c r="J412">
        <v>12</v>
      </c>
      <c r="K412">
        <v>14</v>
      </c>
      <c r="L412" t="s">
        <v>60</v>
      </c>
      <c r="M412" t="s">
        <v>61</v>
      </c>
      <c r="N412" t="s">
        <v>62</v>
      </c>
      <c r="O412">
        <v>6</v>
      </c>
      <c r="P412" t="s">
        <v>36</v>
      </c>
      <c r="Q412">
        <v>14.1</v>
      </c>
      <c r="R412">
        <f t="shared" si="24"/>
        <v>3</v>
      </c>
      <c r="S412">
        <f t="shared" si="25"/>
        <v>2</v>
      </c>
      <c r="T412">
        <f t="shared" si="26"/>
        <v>0</v>
      </c>
      <c r="U412" s="2" t="str">
        <f t="shared" si="27"/>
        <v>2</v>
      </c>
    </row>
    <row r="413" spans="1:21" x14ac:dyDescent="0.25">
      <c r="A413">
        <v>672</v>
      </c>
      <c r="B413" t="s">
        <v>22</v>
      </c>
      <c r="C413">
        <v>0.5</v>
      </c>
      <c r="D413">
        <v>0.38</v>
      </c>
      <c r="E413">
        <v>0.155</v>
      </c>
      <c r="F413">
        <v>0.65500000000000003</v>
      </c>
      <c r="G413">
        <v>0.24049999999999999</v>
      </c>
      <c r="H413">
        <v>0.14299999999999999</v>
      </c>
      <c r="I413">
        <v>0.20499999999999999</v>
      </c>
      <c r="J413">
        <v>17</v>
      </c>
      <c r="K413">
        <v>10</v>
      </c>
      <c r="L413" t="s">
        <v>23</v>
      </c>
      <c r="M413" t="s">
        <v>24</v>
      </c>
      <c r="N413" t="s">
        <v>25</v>
      </c>
      <c r="O413">
        <v>1</v>
      </c>
      <c r="P413" t="s">
        <v>21</v>
      </c>
      <c r="Q413">
        <v>22.1</v>
      </c>
      <c r="R413">
        <f t="shared" si="24"/>
        <v>3</v>
      </c>
      <c r="S413">
        <f t="shared" si="25"/>
        <v>2</v>
      </c>
      <c r="T413">
        <f t="shared" si="26"/>
        <v>0</v>
      </c>
      <c r="U413" s="2" t="str">
        <f t="shared" si="27"/>
        <v>2</v>
      </c>
    </row>
    <row r="414" spans="1:21" x14ac:dyDescent="0.25">
      <c r="A414">
        <v>1199</v>
      </c>
      <c r="B414" t="s">
        <v>31</v>
      </c>
      <c r="C414">
        <v>0.71499999999999997</v>
      </c>
      <c r="D414">
        <v>0.53500000000000003</v>
      </c>
      <c r="E414">
        <v>0.19</v>
      </c>
      <c r="F414">
        <v>1.6755</v>
      </c>
      <c r="G414">
        <v>0.88900000000000001</v>
      </c>
      <c r="H414">
        <v>0.313</v>
      </c>
      <c r="I414">
        <v>0.42</v>
      </c>
      <c r="J414">
        <v>10</v>
      </c>
      <c r="K414">
        <v>5</v>
      </c>
      <c r="L414" t="s">
        <v>49</v>
      </c>
      <c r="M414" t="s">
        <v>50</v>
      </c>
      <c r="N414" t="s">
        <v>51</v>
      </c>
      <c r="O414">
        <v>5</v>
      </c>
      <c r="P414" t="s">
        <v>34</v>
      </c>
      <c r="Q414">
        <v>12.8</v>
      </c>
      <c r="R414">
        <f t="shared" si="24"/>
        <v>3</v>
      </c>
      <c r="S414">
        <f t="shared" si="25"/>
        <v>3</v>
      </c>
      <c r="T414">
        <f t="shared" si="26"/>
        <v>3</v>
      </c>
      <c r="U414" s="2" t="str">
        <f t="shared" si="27"/>
        <v>3</v>
      </c>
    </row>
    <row r="415" spans="1:21" x14ac:dyDescent="0.25">
      <c r="A415">
        <v>2015</v>
      </c>
      <c r="B415" t="s">
        <v>17</v>
      </c>
      <c r="C415">
        <v>0.47</v>
      </c>
      <c r="D415">
        <v>0.375</v>
      </c>
      <c r="E415">
        <v>0.105</v>
      </c>
      <c r="F415">
        <v>0.441</v>
      </c>
      <c r="G415">
        <v>0.16700000000000001</v>
      </c>
      <c r="H415">
        <v>8.6499999999999994E-2</v>
      </c>
      <c r="I415">
        <v>0.14499999999999999</v>
      </c>
      <c r="J415">
        <v>10</v>
      </c>
      <c r="K415">
        <v>10</v>
      </c>
      <c r="L415" t="s">
        <v>23</v>
      </c>
      <c r="M415" t="s">
        <v>24</v>
      </c>
      <c r="N415" t="s">
        <v>25</v>
      </c>
      <c r="O415">
        <v>9</v>
      </c>
      <c r="P415" t="s">
        <v>58</v>
      </c>
      <c r="Q415">
        <v>1.9</v>
      </c>
      <c r="R415">
        <f t="shared" si="24"/>
        <v>3</v>
      </c>
      <c r="S415">
        <f t="shared" si="25"/>
        <v>2</v>
      </c>
      <c r="T415">
        <f t="shared" si="26"/>
        <v>0</v>
      </c>
      <c r="U415" s="2" t="str">
        <f t="shared" si="27"/>
        <v>2</v>
      </c>
    </row>
    <row r="416" spans="1:21" x14ac:dyDescent="0.25">
      <c r="A416">
        <v>2624</v>
      </c>
      <c r="B416" t="s">
        <v>22</v>
      </c>
      <c r="C416">
        <v>0.70499999999999996</v>
      </c>
      <c r="D416">
        <v>0.56000000000000005</v>
      </c>
      <c r="E416">
        <v>0.20499999999999999</v>
      </c>
      <c r="F416">
        <v>2.3809999999999998</v>
      </c>
      <c r="G416">
        <v>0.99150000000000005</v>
      </c>
      <c r="H416">
        <v>0.50049999999999994</v>
      </c>
      <c r="I416">
        <v>0.624</v>
      </c>
      <c r="J416">
        <v>10</v>
      </c>
      <c r="K416">
        <v>6</v>
      </c>
      <c r="L416" t="s">
        <v>40</v>
      </c>
      <c r="M416" t="s">
        <v>41</v>
      </c>
      <c r="N416" t="s">
        <v>42</v>
      </c>
      <c r="O416">
        <v>6</v>
      </c>
      <c r="P416" t="s">
        <v>36</v>
      </c>
      <c r="Q416">
        <v>14.1</v>
      </c>
      <c r="R416">
        <f t="shared" si="24"/>
        <v>3</v>
      </c>
      <c r="S416">
        <f t="shared" si="25"/>
        <v>2</v>
      </c>
      <c r="T416">
        <f t="shared" si="26"/>
        <v>0</v>
      </c>
      <c r="U416" s="2" t="str">
        <f t="shared" si="27"/>
        <v>2</v>
      </c>
    </row>
    <row r="417" spans="1:21" x14ac:dyDescent="0.25">
      <c r="A417">
        <v>3480</v>
      </c>
      <c r="B417" t="s">
        <v>17</v>
      </c>
      <c r="C417">
        <v>0.44</v>
      </c>
      <c r="D417">
        <v>0.33</v>
      </c>
      <c r="E417">
        <v>0.11</v>
      </c>
      <c r="F417">
        <v>0.38</v>
      </c>
      <c r="G417">
        <v>0.19700000000000001</v>
      </c>
      <c r="H417">
        <v>7.9000000000000001E-2</v>
      </c>
      <c r="I417">
        <v>0.09</v>
      </c>
      <c r="J417">
        <v>7</v>
      </c>
      <c r="K417">
        <v>15</v>
      </c>
      <c r="L417" t="s">
        <v>32</v>
      </c>
      <c r="M417" t="s">
        <v>33</v>
      </c>
      <c r="N417" t="s">
        <v>29</v>
      </c>
      <c r="O417">
        <v>9</v>
      </c>
      <c r="P417" t="s">
        <v>58</v>
      </c>
      <c r="Q417">
        <v>1.9</v>
      </c>
      <c r="R417">
        <f t="shared" si="24"/>
        <v>3</v>
      </c>
      <c r="S417">
        <f t="shared" si="25"/>
        <v>2</v>
      </c>
      <c r="T417">
        <f t="shared" si="26"/>
        <v>0</v>
      </c>
      <c r="U417" s="2" t="str">
        <f t="shared" si="27"/>
        <v>2</v>
      </c>
    </row>
    <row r="418" spans="1:21" x14ac:dyDescent="0.25">
      <c r="A418">
        <v>2593</v>
      </c>
      <c r="B418" t="s">
        <v>31</v>
      </c>
      <c r="C418">
        <v>0.59</v>
      </c>
      <c r="D418">
        <v>0.46500000000000002</v>
      </c>
      <c r="E418">
        <v>0.14000000000000001</v>
      </c>
      <c r="F418">
        <v>1.046</v>
      </c>
      <c r="G418">
        <v>0.46949999999999997</v>
      </c>
      <c r="H418">
        <v>0.26300000000000001</v>
      </c>
      <c r="I418">
        <v>0.26300000000000001</v>
      </c>
      <c r="J418">
        <v>7</v>
      </c>
      <c r="K418">
        <v>7</v>
      </c>
      <c r="L418" t="s">
        <v>43</v>
      </c>
      <c r="M418" t="s">
        <v>44</v>
      </c>
      <c r="N418" t="s">
        <v>45</v>
      </c>
      <c r="O418">
        <v>6</v>
      </c>
      <c r="P418" t="s">
        <v>36</v>
      </c>
      <c r="Q418">
        <v>14.1</v>
      </c>
      <c r="R418">
        <f t="shared" si="24"/>
        <v>3</v>
      </c>
      <c r="S418">
        <f t="shared" si="25"/>
        <v>3</v>
      </c>
      <c r="T418">
        <f t="shared" si="26"/>
        <v>3</v>
      </c>
      <c r="U418" s="2" t="str">
        <f t="shared" si="27"/>
        <v>3</v>
      </c>
    </row>
    <row r="419" spans="1:21" x14ac:dyDescent="0.25">
      <c r="A419">
        <v>1945</v>
      </c>
      <c r="B419" t="s">
        <v>22</v>
      </c>
      <c r="C419">
        <v>0.63500000000000001</v>
      </c>
      <c r="D419">
        <v>0.52</v>
      </c>
      <c r="E419">
        <v>0.16500000000000001</v>
      </c>
      <c r="F419">
        <v>1.3405</v>
      </c>
      <c r="G419">
        <v>0.50649999999999995</v>
      </c>
      <c r="H419">
        <v>0.29599999999999999</v>
      </c>
      <c r="I419">
        <v>0.41199999999999998</v>
      </c>
      <c r="J419">
        <v>11</v>
      </c>
      <c r="K419">
        <v>3</v>
      </c>
      <c r="L419" t="s">
        <v>46</v>
      </c>
      <c r="M419" t="s">
        <v>47</v>
      </c>
      <c r="N419" t="s">
        <v>48</v>
      </c>
      <c r="O419">
        <v>9</v>
      </c>
      <c r="P419" t="s">
        <v>58</v>
      </c>
      <c r="Q419">
        <v>1.9</v>
      </c>
      <c r="R419">
        <f t="shared" si="24"/>
        <v>3</v>
      </c>
      <c r="S419">
        <f t="shared" si="25"/>
        <v>2</v>
      </c>
      <c r="T419">
        <f t="shared" si="26"/>
        <v>0</v>
      </c>
      <c r="U419" s="2" t="str">
        <f t="shared" si="27"/>
        <v>2</v>
      </c>
    </row>
    <row r="420" spans="1:21" x14ac:dyDescent="0.25">
      <c r="A420">
        <v>3068</v>
      </c>
      <c r="B420" t="s">
        <v>31</v>
      </c>
      <c r="C420">
        <v>0.65</v>
      </c>
      <c r="D420">
        <v>0.505</v>
      </c>
      <c r="E420">
        <v>0.17</v>
      </c>
      <c r="F420">
        <v>1.5595000000000001</v>
      </c>
      <c r="G420">
        <v>0.69499999999999995</v>
      </c>
      <c r="H420">
        <v>0.35149999999999998</v>
      </c>
      <c r="I420">
        <v>0.39500000000000002</v>
      </c>
      <c r="J420">
        <v>11</v>
      </c>
      <c r="K420">
        <v>1</v>
      </c>
      <c r="L420" t="s">
        <v>65</v>
      </c>
      <c r="M420" t="s">
        <v>66</v>
      </c>
      <c r="N420" t="s">
        <v>29</v>
      </c>
      <c r="O420">
        <v>6</v>
      </c>
      <c r="P420" t="s">
        <v>36</v>
      </c>
      <c r="Q420">
        <v>14.1</v>
      </c>
      <c r="R420">
        <f t="shared" si="24"/>
        <v>3</v>
      </c>
      <c r="S420">
        <f t="shared" si="25"/>
        <v>3</v>
      </c>
      <c r="T420">
        <f t="shared" si="26"/>
        <v>3</v>
      </c>
      <c r="U420" s="2" t="str">
        <f t="shared" si="27"/>
        <v>3</v>
      </c>
    </row>
    <row r="421" spans="1:21" x14ac:dyDescent="0.25">
      <c r="A421">
        <v>1950</v>
      </c>
      <c r="B421" t="s">
        <v>31</v>
      </c>
      <c r="C421">
        <v>0.64</v>
      </c>
      <c r="D421">
        <v>0.53</v>
      </c>
      <c r="E421">
        <v>0.16500000000000001</v>
      </c>
      <c r="F421">
        <v>1.1895</v>
      </c>
      <c r="G421">
        <v>0.47649999999999998</v>
      </c>
      <c r="H421">
        <v>0.3</v>
      </c>
      <c r="I421">
        <v>0.35</v>
      </c>
      <c r="J421">
        <v>11</v>
      </c>
      <c r="K421">
        <v>11</v>
      </c>
      <c r="L421" t="s">
        <v>37</v>
      </c>
      <c r="M421" t="s">
        <v>38</v>
      </c>
      <c r="N421" t="s">
        <v>29</v>
      </c>
      <c r="O421">
        <v>1</v>
      </c>
      <c r="P421" t="s">
        <v>21</v>
      </c>
      <c r="Q421">
        <v>22.1</v>
      </c>
      <c r="R421">
        <f t="shared" si="24"/>
        <v>3</v>
      </c>
      <c r="S421">
        <f t="shared" si="25"/>
        <v>3</v>
      </c>
      <c r="T421">
        <f t="shared" si="26"/>
        <v>3</v>
      </c>
      <c r="U421" s="2" t="str">
        <f t="shared" si="27"/>
        <v>3</v>
      </c>
    </row>
    <row r="422" spans="1:21" x14ac:dyDescent="0.25">
      <c r="A422">
        <v>2187</v>
      </c>
      <c r="B422" t="s">
        <v>22</v>
      </c>
      <c r="C422">
        <v>0.52</v>
      </c>
      <c r="D422">
        <v>0.4</v>
      </c>
      <c r="E422">
        <v>0.125</v>
      </c>
      <c r="F422">
        <v>0.6865</v>
      </c>
      <c r="G422">
        <v>0.29499999999999998</v>
      </c>
      <c r="H422">
        <v>0.17150000000000001</v>
      </c>
      <c r="I422">
        <v>0.185</v>
      </c>
      <c r="J422">
        <v>9</v>
      </c>
      <c r="K422">
        <v>4</v>
      </c>
      <c r="L422" t="s">
        <v>18</v>
      </c>
      <c r="M422" t="s">
        <v>19</v>
      </c>
      <c r="N422" t="s">
        <v>20</v>
      </c>
      <c r="O422">
        <v>1</v>
      </c>
      <c r="P422" t="s">
        <v>21</v>
      </c>
      <c r="Q422">
        <v>22.1</v>
      </c>
      <c r="R422">
        <f t="shared" si="24"/>
        <v>3</v>
      </c>
      <c r="S422">
        <f t="shared" si="25"/>
        <v>2</v>
      </c>
      <c r="T422">
        <f t="shared" si="26"/>
        <v>0</v>
      </c>
      <c r="U422" s="2" t="str">
        <f t="shared" si="27"/>
        <v>2</v>
      </c>
    </row>
    <row r="423" spans="1:21" x14ac:dyDescent="0.25">
      <c r="A423">
        <v>4108</v>
      </c>
      <c r="B423" t="s">
        <v>17</v>
      </c>
      <c r="C423">
        <v>0.42</v>
      </c>
      <c r="D423">
        <v>0.30499999999999999</v>
      </c>
      <c r="E423">
        <v>0.1</v>
      </c>
      <c r="F423">
        <v>0.34150000000000003</v>
      </c>
      <c r="G423">
        <v>0.16450000000000001</v>
      </c>
      <c r="H423">
        <v>7.7499999999999999E-2</v>
      </c>
      <c r="I423">
        <v>8.5999999999999993E-2</v>
      </c>
      <c r="J423">
        <v>7</v>
      </c>
      <c r="K423">
        <v>3</v>
      </c>
      <c r="L423" t="s">
        <v>46</v>
      </c>
      <c r="M423" t="s">
        <v>47</v>
      </c>
      <c r="N423" t="s">
        <v>48</v>
      </c>
      <c r="O423">
        <v>9</v>
      </c>
      <c r="P423" t="s">
        <v>58</v>
      </c>
      <c r="Q423">
        <v>1.9</v>
      </c>
      <c r="R423">
        <f t="shared" si="24"/>
        <v>3</v>
      </c>
      <c r="S423">
        <f t="shared" si="25"/>
        <v>2</v>
      </c>
      <c r="T423">
        <f t="shared" si="26"/>
        <v>0</v>
      </c>
      <c r="U423" s="2" t="str">
        <f t="shared" si="27"/>
        <v>2</v>
      </c>
    </row>
    <row r="424" spans="1:21" x14ac:dyDescent="0.25">
      <c r="A424">
        <v>1820</v>
      </c>
      <c r="B424" t="s">
        <v>31</v>
      </c>
      <c r="C424">
        <v>0.69499999999999995</v>
      </c>
      <c r="D424">
        <v>0.53</v>
      </c>
      <c r="E424">
        <v>0.19</v>
      </c>
      <c r="F424">
        <v>1.726</v>
      </c>
      <c r="G424">
        <v>0.76249999999999996</v>
      </c>
      <c r="H424">
        <v>0.436</v>
      </c>
      <c r="I424">
        <v>0.45500000000000002</v>
      </c>
      <c r="J424">
        <v>11</v>
      </c>
      <c r="K424">
        <v>5</v>
      </c>
      <c r="L424" t="s">
        <v>49</v>
      </c>
      <c r="M424" t="s">
        <v>50</v>
      </c>
      <c r="N424" t="s">
        <v>51</v>
      </c>
      <c r="O424">
        <v>3</v>
      </c>
      <c r="P424" t="s">
        <v>39</v>
      </c>
      <c r="Q424">
        <v>3.6</v>
      </c>
      <c r="R424">
        <f t="shared" si="24"/>
        <v>3</v>
      </c>
      <c r="S424">
        <f t="shared" si="25"/>
        <v>3</v>
      </c>
      <c r="T424">
        <f t="shared" si="26"/>
        <v>3</v>
      </c>
      <c r="U424" s="2" t="str">
        <f t="shared" si="27"/>
        <v>3</v>
      </c>
    </row>
    <row r="425" spans="1:21" x14ac:dyDescent="0.25">
      <c r="A425">
        <v>2369</v>
      </c>
      <c r="B425" t="s">
        <v>22</v>
      </c>
      <c r="C425">
        <v>0.72</v>
      </c>
      <c r="D425">
        <v>0.59499999999999997</v>
      </c>
      <c r="E425">
        <v>0.22500000000000001</v>
      </c>
      <c r="F425">
        <v>1.9690000000000001</v>
      </c>
      <c r="G425">
        <v>0.80449999999999999</v>
      </c>
      <c r="H425">
        <v>0.42299999999999999</v>
      </c>
      <c r="I425">
        <v>0.66</v>
      </c>
      <c r="J425">
        <v>16</v>
      </c>
      <c r="K425">
        <v>9</v>
      </c>
      <c r="L425" t="s">
        <v>67</v>
      </c>
      <c r="M425" t="s">
        <v>68</v>
      </c>
      <c r="N425" t="s">
        <v>69</v>
      </c>
      <c r="O425">
        <v>4</v>
      </c>
      <c r="P425" t="s">
        <v>59</v>
      </c>
      <c r="Q425">
        <v>6.1</v>
      </c>
      <c r="R425">
        <f t="shared" si="24"/>
        <v>3</v>
      </c>
      <c r="S425">
        <f t="shared" si="25"/>
        <v>2</v>
      </c>
      <c r="T425">
        <f t="shared" si="26"/>
        <v>0</v>
      </c>
      <c r="U425" s="2" t="str">
        <f t="shared" si="27"/>
        <v>2</v>
      </c>
    </row>
    <row r="426" spans="1:21" x14ac:dyDescent="0.25">
      <c r="A426">
        <v>3948</v>
      </c>
      <c r="B426" t="s">
        <v>31</v>
      </c>
      <c r="C426">
        <v>0.47499999999999998</v>
      </c>
      <c r="D426">
        <v>0.36499999999999999</v>
      </c>
      <c r="E426">
        <v>0.14000000000000001</v>
      </c>
      <c r="F426">
        <v>0.61750000000000005</v>
      </c>
      <c r="G426">
        <v>0.20200000000000001</v>
      </c>
      <c r="H426">
        <v>0.14449999999999999</v>
      </c>
      <c r="I426">
        <v>0.19</v>
      </c>
      <c r="J426">
        <v>16</v>
      </c>
      <c r="K426">
        <v>13</v>
      </c>
      <c r="L426" t="s">
        <v>27</v>
      </c>
      <c r="M426" t="s">
        <v>28</v>
      </c>
      <c r="N426" t="s">
        <v>29</v>
      </c>
      <c r="O426">
        <v>4</v>
      </c>
      <c r="P426" t="s">
        <v>59</v>
      </c>
      <c r="Q426">
        <v>6.1</v>
      </c>
      <c r="R426">
        <f t="shared" si="24"/>
        <v>3</v>
      </c>
      <c r="S426">
        <f t="shared" si="25"/>
        <v>2</v>
      </c>
      <c r="T426">
        <f t="shared" si="26"/>
        <v>0</v>
      </c>
      <c r="U426" s="2" t="str">
        <f t="shared" si="27"/>
        <v>2</v>
      </c>
    </row>
    <row r="427" spans="1:21" x14ac:dyDescent="0.25">
      <c r="A427">
        <v>2371</v>
      </c>
      <c r="B427" t="s">
        <v>17</v>
      </c>
      <c r="C427">
        <v>0.42</v>
      </c>
      <c r="D427">
        <v>0.32500000000000001</v>
      </c>
      <c r="E427">
        <v>0.115</v>
      </c>
      <c r="F427">
        <v>0.35399999999999998</v>
      </c>
      <c r="G427">
        <v>0.16250000000000001</v>
      </c>
      <c r="H427">
        <v>6.4000000000000001E-2</v>
      </c>
      <c r="I427">
        <v>0.105</v>
      </c>
      <c r="J427">
        <v>8</v>
      </c>
      <c r="K427">
        <v>14</v>
      </c>
      <c r="L427" t="s">
        <v>60</v>
      </c>
      <c r="M427" t="s">
        <v>61</v>
      </c>
      <c r="N427" t="s">
        <v>62</v>
      </c>
      <c r="O427">
        <v>6</v>
      </c>
      <c r="P427" t="s">
        <v>36</v>
      </c>
      <c r="Q427">
        <v>14.1</v>
      </c>
      <c r="R427">
        <f t="shared" si="24"/>
        <v>3</v>
      </c>
      <c r="S427">
        <f t="shared" si="25"/>
        <v>2</v>
      </c>
      <c r="T427">
        <f t="shared" si="26"/>
        <v>0</v>
      </c>
      <c r="U427" s="2" t="str">
        <f t="shared" si="27"/>
        <v>2</v>
      </c>
    </row>
    <row r="428" spans="1:21" x14ac:dyDescent="0.25">
      <c r="A428">
        <v>3679</v>
      </c>
      <c r="B428" t="s">
        <v>22</v>
      </c>
      <c r="C428">
        <v>0.60499999999999998</v>
      </c>
      <c r="D428">
        <v>0.49</v>
      </c>
      <c r="E428">
        <v>0.15</v>
      </c>
      <c r="F428">
        <v>1.1345000000000001</v>
      </c>
      <c r="G428">
        <v>0.43049999999999999</v>
      </c>
      <c r="H428">
        <v>0.2525</v>
      </c>
      <c r="I428">
        <v>0.35</v>
      </c>
      <c r="J428">
        <v>10</v>
      </c>
      <c r="K428">
        <v>7</v>
      </c>
      <c r="L428" t="s">
        <v>43</v>
      </c>
      <c r="M428" t="s">
        <v>44</v>
      </c>
      <c r="N428" t="s">
        <v>45</v>
      </c>
      <c r="O428">
        <v>5</v>
      </c>
      <c r="P428" t="s">
        <v>34</v>
      </c>
      <c r="Q428">
        <v>12.8</v>
      </c>
      <c r="R428">
        <f t="shared" si="24"/>
        <v>3</v>
      </c>
      <c r="S428">
        <f t="shared" si="25"/>
        <v>2</v>
      </c>
      <c r="T428">
        <f t="shared" si="26"/>
        <v>0</v>
      </c>
      <c r="U428" s="2" t="str">
        <f t="shared" si="27"/>
        <v>2</v>
      </c>
    </row>
    <row r="429" spans="1:21" x14ac:dyDescent="0.25">
      <c r="A429">
        <v>54</v>
      </c>
      <c r="B429" t="s">
        <v>22</v>
      </c>
      <c r="C429">
        <v>0.47</v>
      </c>
      <c r="D429">
        <v>0.36</v>
      </c>
      <c r="E429">
        <v>0.12</v>
      </c>
      <c r="F429">
        <v>0.47749999999999998</v>
      </c>
      <c r="G429">
        <v>0.21049999999999999</v>
      </c>
      <c r="H429">
        <v>0.1055</v>
      </c>
      <c r="I429">
        <v>0.15</v>
      </c>
      <c r="J429">
        <v>10</v>
      </c>
      <c r="K429">
        <v>9</v>
      </c>
      <c r="L429" t="s">
        <v>67</v>
      </c>
      <c r="M429" t="s">
        <v>68</v>
      </c>
      <c r="N429" t="s">
        <v>69</v>
      </c>
      <c r="O429">
        <v>6</v>
      </c>
      <c r="P429" t="s">
        <v>36</v>
      </c>
      <c r="Q429">
        <v>14.1</v>
      </c>
      <c r="R429">
        <f t="shared" si="24"/>
        <v>3</v>
      </c>
      <c r="S429">
        <f t="shared" si="25"/>
        <v>2</v>
      </c>
      <c r="T429">
        <f t="shared" si="26"/>
        <v>0</v>
      </c>
      <c r="U429" s="2" t="str">
        <f t="shared" si="27"/>
        <v>2</v>
      </c>
    </row>
    <row r="430" spans="1:21" x14ac:dyDescent="0.25">
      <c r="A430">
        <v>1421</v>
      </c>
      <c r="B430" t="s">
        <v>22</v>
      </c>
      <c r="C430">
        <v>0.71</v>
      </c>
      <c r="D430">
        <v>0.55000000000000004</v>
      </c>
      <c r="E430">
        <v>0.17</v>
      </c>
      <c r="F430">
        <v>1.6140000000000001</v>
      </c>
      <c r="G430">
        <v>0.74299999999999999</v>
      </c>
      <c r="H430">
        <v>0.34499999999999997</v>
      </c>
      <c r="I430">
        <v>0.45</v>
      </c>
      <c r="J430">
        <v>11</v>
      </c>
      <c r="K430">
        <v>2</v>
      </c>
      <c r="L430" t="s">
        <v>52</v>
      </c>
      <c r="M430" t="s">
        <v>53</v>
      </c>
      <c r="N430" t="s">
        <v>54</v>
      </c>
      <c r="O430">
        <v>8</v>
      </c>
      <c r="P430" t="s">
        <v>30</v>
      </c>
      <c r="Q430">
        <v>12.3</v>
      </c>
      <c r="R430">
        <f t="shared" si="24"/>
        <v>3</v>
      </c>
      <c r="S430">
        <f t="shared" si="25"/>
        <v>2</v>
      </c>
      <c r="T430">
        <f t="shared" si="26"/>
        <v>0</v>
      </c>
      <c r="U430" s="2" t="str">
        <f t="shared" si="27"/>
        <v>2</v>
      </c>
    </row>
    <row r="431" spans="1:21" x14ac:dyDescent="0.25">
      <c r="A431">
        <v>1823</v>
      </c>
      <c r="B431" t="s">
        <v>31</v>
      </c>
      <c r="C431">
        <v>0.72</v>
      </c>
      <c r="D431">
        <v>0.56000000000000005</v>
      </c>
      <c r="E431">
        <v>0.18</v>
      </c>
      <c r="F431">
        <v>1.5865</v>
      </c>
      <c r="G431">
        <v>0.69099999999999995</v>
      </c>
      <c r="H431">
        <v>0.375</v>
      </c>
      <c r="I431">
        <v>0.4425</v>
      </c>
      <c r="J431">
        <v>11</v>
      </c>
      <c r="K431">
        <v>1</v>
      </c>
      <c r="L431" t="s">
        <v>65</v>
      </c>
      <c r="M431" t="s">
        <v>66</v>
      </c>
      <c r="N431" t="s">
        <v>29</v>
      </c>
      <c r="O431">
        <v>7</v>
      </c>
      <c r="P431" t="s">
        <v>26</v>
      </c>
      <c r="Q431">
        <v>2.5</v>
      </c>
      <c r="R431">
        <f t="shared" si="24"/>
        <v>3</v>
      </c>
      <c r="S431">
        <f t="shared" si="25"/>
        <v>3</v>
      </c>
      <c r="T431">
        <f t="shared" si="26"/>
        <v>3</v>
      </c>
      <c r="U431" s="2" t="str">
        <f t="shared" si="27"/>
        <v>3</v>
      </c>
    </row>
    <row r="432" spans="1:21" x14ac:dyDescent="0.25">
      <c r="A432">
        <v>2991</v>
      </c>
      <c r="B432" t="s">
        <v>22</v>
      </c>
      <c r="C432">
        <v>0.59</v>
      </c>
      <c r="D432">
        <v>0.44</v>
      </c>
      <c r="E432">
        <v>0.14000000000000001</v>
      </c>
      <c r="F432">
        <v>1.0069999999999999</v>
      </c>
      <c r="G432">
        <v>0.47749999999999998</v>
      </c>
      <c r="H432">
        <v>0.21049999999999999</v>
      </c>
      <c r="I432">
        <v>0.29249999999999998</v>
      </c>
      <c r="J432">
        <v>9</v>
      </c>
      <c r="K432">
        <v>8</v>
      </c>
      <c r="L432" t="s">
        <v>55</v>
      </c>
      <c r="M432" t="s">
        <v>56</v>
      </c>
      <c r="N432" t="s">
        <v>57</v>
      </c>
      <c r="O432">
        <v>1</v>
      </c>
      <c r="P432" t="s">
        <v>21</v>
      </c>
      <c r="Q432">
        <v>22.1</v>
      </c>
      <c r="R432">
        <f t="shared" si="24"/>
        <v>3</v>
      </c>
      <c r="S432">
        <f t="shared" si="25"/>
        <v>2</v>
      </c>
      <c r="T432">
        <f t="shared" si="26"/>
        <v>0</v>
      </c>
      <c r="U432" s="2" t="str">
        <f t="shared" si="27"/>
        <v>2</v>
      </c>
    </row>
    <row r="433" spans="1:21" x14ac:dyDescent="0.25">
      <c r="A433">
        <v>3519</v>
      </c>
      <c r="B433" t="s">
        <v>31</v>
      </c>
      <c r="C433">
        <v>0.71</v>
      </c>
      <c r="D433">
        <v>0.56999999999999995</v>
      </c>
      <c r="E433">
        <v>0.19500000000000001</v>
      </c>
      <c r="F433">
        <v>1.3480000000000001</v>
      </c>
      <c r="G433">
        <v>0.89849999999999997</v>
      </c>
      <c r="H433">
        <v>0.44350000000000001</v>
      </c>
      <c r="I433">
        <v>0.45350000000000001</v>
      </c>
      <c r="J433">
        <v>11</v>
      </c>
      <c r="K433">
        <v>8</v>
      </c>
      <c r="L433" t="s">
        <v>55</v>
      </c>
      <c r="M433" t="s">
        <v>56</v>
      </c>
      <c r="N433" t="s">
        <v>57</v>
      </c>
      <c r="O433">
        <v>5</v>
      </c>
      <c r="P433" t="s">
        <v>34</v>
      </c>
      <c r="Q433">
        <v>12.8</v>
      </c>
      <c r="R433">
        <f t="shared" si="24"/>
        <v>3</v>
      </c>
      <c r="S433">
        <f t="shared" si="25"/>
        <v>3</v>
      </c>
      <c r="T433">
        <f t="shared" si="26"/>
        <v>3</v>
      </c>
      <c r="U433" s="2" t="str">
        <f t="shared" si="27"/>
        <v>3</v>
      </c>
    </row>
    <row r="434" spans="1:21" x14ac:dyDescent="0.25">
      <c r="A434">
        <v>3536</v>
      </c>
      <c r="B434" t="s">
        <v>17</v>
      </c>
      <c r="C434">
        <v>0.4</v>
      </c>
      <c r="D434">
        <v>0.26500000000000001</v>
      </c>
      <c r="E434">
        <v>0.1</v>
      </c>
      <c r="F434">
        <v>0.27750000000000002</v>
      </c>
      <c r="G434">
        <v>0.1245</v>
      </c>
      <c r="H434">
        <v>6.0499999999999998E-2</v>
      </c>
      <c r="I434">
        <v>0.08</v>
      </c>
      <c r="J434">
        <v>9</v>
      </c>
      <c r="K434">
        <v>11</v>
      </c>
      <c r="L434" t="s">
        <v>37</v>
      </c>
      <c r="M434" t="s">
        <v>38</v>
      </c>
      <c r="N434" t="s">
        <v>29</v>
      </c>
      <c r="O434">
        <v>1</v>
      </c>
      <c r="P434" t="s">
        <v>21</v>
      </c>
      <c r="Q434">
        <v>22.1</v>
      </c>
      <c r="R434">
        <f t="shared" si="24"/>
        <v>3</v>
      </c>
      <c r="S434">
        <f t="shared" si="25"/>
        <v>2</v>
      </c>
      <c r="T434">
        <f t="shared" si="26"/>
        <v>0</v>
      </c>
      <c r="U434" s="2" t="str">
        <f t="shared" si="27"/>
        <v>2</v>
      </c>
    </row>
    <row r="435" spans="1:21" x14ac:dyDescent="0.25">
      <c r="A435">
        <v>1298</v>
      </c>
      <c r="B435" t="s">
        <v>17</v>
      </c>
      <c r="C435">
        <v>0.53</v>
      </c>
      <c r="D435">
        <v>0.41499999999999998</v>
      </c>
      <c r="E435">
        <v>0.13</v>
      </c>
      <c r="F435">
        <v>0.69399999999999995</v>
      </c>
      <c r="G435">
        <v>0.39050000000000001</v>
      </c>
      <c r="H435">
        <v>0.111</v>
      </c>
      <c r="I435">
        <v>0.16700000000000001</v>
      </c>
      <c r="J435">
        <v>9</v>
      </c>
      <c r="K435">
        <v>8</v>
      </c>
      <c r="L435" t="s">
        <v>55</v>
      </c>
      <c r="M435" t="s">
        <v>56</v>
      </c>
      <c r="N435" t="s">
        <v>57</v>
      </c>
      <c r="O435">
        <v>4</v>
      </c>
      <c r="P435" t="s">
        <v>59</v>
      </c>
      <c r="Q435">
        <v>6.1</v>
      </c>
      <c r="R435">
        <f t="shared" si="24"/>
        <v>3</v>
      </c>
      <c r="S435">
        <f t="shared" si="25"/>
        <v>2</v>
      </c>
      <c r="T435">
        <f t="shared" si="26"/>
        <v>0</v>
      </c>
      <c r="U435" s="2" t="str">
        <f t="shared" si="27"/>
        <v>2</v>
      </c>
    </row>
    <row r="436" spans="1:21" x14ac:dyDescent="0.25">
      <c r="A436">
        <v>3957</v>
      </c>
      <c r="B436" t="s">
        <v>22</v>
      </c>
      <c r="C436">
        <v>0.51500000000000001</v>
      </c>
      <c r="D436">
        <v>0.39500000000000002</v>
      </c>
      <c r="E436">
        <v>0.14000000000000001</v>
      </c>
      <c r="F436">
        <v>0.68600000000000005</v>
      </c>
      <c r="G436">
        <v>0.28100000000000003</v>
      </c>
      <c r="H436">
        <v>0.1255</v>
      </c>
      <c r="I436">
        <v>0.22</v>
      </c>
      <c r="J436">
        <v>12</v>
      </c>
      <c r="K436">
        <v>11</v>
      </c>
      <c r="L436" t="s">
        <v>37</v>
      </c>
      <c r="M436" t="s">
        <v>38</v>
      </c>
      <c r="N436" t="s">
        <v>29</v>
      </c>
      <c r="O436">
        <v>5</v>
      </c>
      <c r="P436" t="s">
        <v>34</v>
      </c>
      <c r="Q436">
        <v>12.8</v>
      </c>
      <c r="R436">
        <f t="shared" si="24"/>
        <v>3</v>
      </c>
      <c r="S436">
        <f t="shared" si="25"/>
        <v>2</v>
      </c>
      <c r="T436">
        <f t="shared" si="26"/>
        <v>0</v>
      </c>
      <c r="U436" s="2" t="str">
        <f t="shared" si="27"/>
        <v>2</v>
      </c>
    </row>
    <row r="437" spans="1:21" x14ac:dyDescent="0.25">
      <c r="A437">
        <v>1499</v>
      </c>
      <c r="B437" t="s">
        <v>31</v>
      </c>
      <c r="C437">
        <v>0.625</v>
      </c>
      <c r="D437">
        <v>0.47</v>
      </c>
      <c r="E437">
        <v>0.18</v>
      </c>
      <c r="F437">
        <v>1.1359999999999999</v>
      </c>
      <c r="G437">
        <v>0.45100000000000001</v>
      </c>
      <c r="H437">
        <v>0.32450000000000001</v>
      </c>
      <c r="I437">
        <v>0.30499999999999999</v>
      </c>
      <c r="J437">
        <v>11</v>
      </c>
      <c r="K437">
        <v>10</v>
      </c>
      <c r="L437" t="s">
        <v>23</v>
      </c>
      <c r="M437" t="s">
        <v>24</v>
      </c>
      <c r="N437" t="s">
        <v>25</v>
      </c>
      <c r="O437">
        <v>7</v>
      </c>
      <c r="P437" t="s">
        <v>26</v>
      </c>
      <c r="Q437">
        <v>2.5</v>
      </c>
      <c r="R437">
        <f t="shared" si="24"/>
        <v>3</v>
      </c>
      <c r="S437">
        <f t="shared" si="25"/>
        <v>3</v>
      </c>
      <c r="T437">
        <f t="shared" si="26"/>
        <v>3</v>
      </c>
      <c r="U437" s="2" t="str">
        <f t="shared" si="27"/>
        <v>3</v>
      </c>
    </row>
    <row r="438" spans="1:21" x14ac:dyDescent="0.25">
      <c r="A438">
        <v>2396</v>
      </c>
      <c r="B438" t="s">
        <v>17</v>
      </c>
      <c r="C438">
        <v>0.61</v>
      </c>
      <c r="D438">
        <v>0.47499999999999998</v>
      </c>
      <c r="E438">
        <v>0.17</v>
      </c>
      <c r="F438">
        <v>1.0385</v>
      </c>
      <c r="G438">
        <v>0.44350000000000001</v>
      </c>
      <c r="H438">
        <v>0.24099999999999999</v>
      </c>
      <c r="I438">
        <v>0.32</v>
      </c>
      <c r="J438">
        <v>14</v>
      </c>
      <c r="K438">
        <v>13</v>
      </c>
      <c r="L438" t="s">
        <v>27</v>
      </c>
      <c r="M438" t="s">
        <v>28</v>
      </c>
      <c r="N438" t="s">
        <v>29</v>
      </c>
      <c r="O438">
        <v>10</v>
      </c>
      <c r="P438" t="s">
        <v>35</v>
      </c>
      <c r="Q438">
        <v>24.1</v>
      </c>
      <c r="R438">
        <f t="shared" si="24"/>
        <v>3</v>
      </c>
      <c r="S438">
        <f t="shared" si="25"/>
        <v>3</v>
      </c>
      <c r="T438">
        <f t="shared" si="26"/>
        <v>3</v>
      </c>
      <c r="U438" s="2" t="str">
        <f t="shared" si="27"/>
        <v>3</v>
      </c>
    </row>
    <row r="439" spans="1:21" x14ac:dyDescent="0.25">
      <c r="A439">
        <v>67</v>
      </c>
      <c r="B439" t="s">
        <v>22</v>
      </c>
      <c r="C439">
        <v>0.56499999999999995</v>
      </c>
      <c r="D439">
        <v>0.44</v>
      </c>
      <c r="E439">
        <v>0.16</v>
      </c>
      <c r="F439">
        <v>0.91500000000000004</v>
      </c>
      <c r="G439">
        <v>0.35399999999999998</v>
      </c>
      <c r="H439">
        <v>0.19350000000000001</v>
      </c>
      <c r="I439">
        <v>0.32</v>
      </c>
      <c r="J439">
        <v>12</v>
      </c>
      <c r="K439">
        <v>13</v>
      </c>
      <c r="L439" t="s">
        <v>27</v>
      </c>
      <c r="M439" t="s">
        <v>28</v>
      </c>
      <c r="N439" t="s">
        <v>29</v>
      </c>
      <c r="O439">
        <v>4</v>
      </c>
      <c r="P439" t="s">
        <v>59</v>
      </c>
      <c r="Q439">
        <v>6.1</v>
      </c>
      <c r="R439">
        <f t="shared" si="24"/>
        <v>3</v>
      </c>
      <c r="S439">
        <f t="shared" si="25"/>
        <v>2</v>
      </c>
      <c r="T439">
        <f t="shared" si="26"/>
        <v>0</v>
      </c>
      <c r="U439" s="2" t="str">
        <f t="shared" si="27"/>
        <v>2</v>
      </c>
    </row>
    <row r="440" spans="1:21" x14ac:dyDescent="0.25">
      <c r="A440">
        <v>199</v>
      </c>
      <c r="B440" t="s">
        <v>31</v>
      </c>
      <c r="C440">
        <v>0.56000000000000005</v>
      </c>
      <c r="D440">
        <v>0.45</v>
      </c>
      <c r="E440">
        <v>0.16</v>
      </c>
      <c r="F440">
        <v>0.92200000000000004</v>
      </c>
      <c r="G440">
        <v>0.432</v>
      </c>
      <c r="H440">
        <v>0.17799999999999999</v>
      </c>
      <c r="I440">
        <v>0.26</v>
      </c>
      <c r="J440">
        <v>15</v>
      </c>
      <c r="K440">
        <v>6</v>
      </c>
      <c r="L440" t="s">
        <v>40</v>
      </c>
      <c r="M440" t="s">
        <v>41</v>
      </c>
      <c r="N440" t="s">
        <v>42</v>
      </c>
      <c r="O440">
        <v>9</v>
      </c>
      <c r="P440" t="s">
        <v>58</v>
      </c>
      <c r="Q440">
        <v>1.9</v>
      </c>
      <c r="R440">
        <f t="shared" si="24"/>
        <v>3</v>
      </c>
      <c r="S440">
        <f t="shared" si="25"/>
        <v>3</v>
      </c>
      <c r="T440">
        <f t="shared" si="26"/>
        <v>3</v>
      </c>
      <c r="U440" s="2" t="str">
        <f t="shared" si="27"/>
        <v>3</v>
      </c>
    </row>
    <row r="441" spans="1:21" x14ac:dyDescent="0.25">
      <c r="A441">
        <v>372</v>
      </c>
      <c r="B441" t="s">
        <v>22</v>
      </c>
      <c r="C441">
        <v>0.66</v>
      </c>
      <c r="D441">
        <v>0.56499999999999995</v>
      </c>
      <c r="E441">
        <v>0.19500000000000001</v>
      </c>
      <c r="F441">
        <v>1.7605</v>
      </c>
      <c r="G441">
        <v>0.69199999999999995</v>
      </c>
      <c r="H441">
        <v>0.32650000000000001</v>
      </c>
      <c r="I441">
        <v>0.5</v>
      </c>
      <c r="J441">
        <v>16</v>
      </c>
      <c r="K441">
        <v>8</v>
      </c>
      <c r="L441" t="s">
        <v>55</v>
      </c>
      <c r="M441" t="s">
        <v>56</v>
      </c>
      <c r="N441" t="s">
        <v>57</v>
      </c>
      <c r="O441">
        <v>1</v>
      </c>
      <c r="P441" t="s">
        <v>21</v>
      </c>
      <c r="Q441">
        <v>22.1</v>
      </c>
      <c r="R441">
        <f t="shared" si="24"/>
        <v>3</v>
      </c>
      <c r="S441">
        <f t="shared" si="25"/>
        <v>2</v>
      </c>
      <c r="T441">
        <f t="shared" si="26"/>
        <v>0</v>
      </c>
      <c r="U441" s="2" t="str">
        <f t="shared" si="27"/>
        <v>2</v>
      </c>
    </row>
    <row r="442" spans="1:21" x14ac:dyDescent="0.25">
      <c r="A442">
        <v>1044</v>
      </c>
      <c r="B442" t="s">
        <v>31</v>
      </c>
      <c r="C442">
        <v>0.68</v>
      </c>
      <c r="D442">
        <v>0.53500000000000003</v>
      </c>
      <c r="E442">
        <v>0.185</v>
      </c>
      <c r="F442">
        <v>1.607</v>
      </c>
      <c r="G442">
        <v>0.72450000000000003</v>
      </c>
      <c r="H442">
        <v>0.32150000000000001</v>
      </c>
      <c r="I442">
        <v>0.498</v>
      </c>
      <c r="J442">
        <v>12</v>
      </c>
      <c r="K442">
        <v>11</v>
      </c>
      <c r="L442" t="s">
        <v>37</v>
      </c>
      <c r="M442" t="s">
        <v>38</v>
      </c>
      <c r="N442" t="s">
        <v>29</v>
      </c>
      <c r="O442">
        <v>6</v>
      </c>
      <c r="P442" t="s">
        <v>36</v>
      </c>
      <c r="Q442">
        <v>14.1</v>
      </c>
      <c r="R442">
        <f t="shared" si="24"/>
        <v>3</v>
      </c>
      <c r="S442">
        <f t="shared" si="25"/>
        <v>3</v>
      </c>
      <c r="T442">
        <f t="shared" si="26"/>
        <v>3</v>
      </c>
      <c r="U442" s="2" t="str">
        <f t="shared" si="27"/>
        <v>3</v>
      </c>
    </row>
    <row r="443" spans="1:21" x14ac:dyDescent="0.25">
      <c r="A443">
        <v>3324</v>
      </c>
      <c r="B443" t="s">
        <v>22</v>
      </c>
      <c r="C443">
        <v>0.39500000000000002</v>
      </c>
      <c r="D443">
        <v>0.3</v>
      </c>
      <c r="E443">
        <v>0.105</v>
      </c>
      <c r="F443">
        <v>0.33750000000000002</v>
      </c>
      <c r="G443">
        <v>0.14349999999999999</v>
      </c>
      <c r="H443">
        <v>7.5499999999999998E-2</v>
      </c>
      <c r="I443">
        <v>9.8000000000000004E-2</v>
      </c>
      <c r="J443">
        <v>12</v>
      </c>
      <c r="K443">
        <v>13</v>
      </c>
      <c r="L443" t="s">
        <v>27</v>
      </c>
      <c r="M443" t="s">
        <v>28</v>
      </c>
      <c r="N443" t="s">
        <v>29</v>
      </c>
      <c r="O443">
        <v>9</v>
      </c>
      <c r="P443" t="s">
        <v>58</v>
      </c>
      <c r="Q443">
        <v>1.9</v>
      </c>
      <c r="R443">
        <f t="shared" si="24"/>
        <v>3</v>
      </c>
      <c r="S443">
        <f t="shared" si="25"/>
        <v>2</v>
      </c>
      <c r="T443">
        <f t="shared" si="26"/>
        <v>0</v>
      </c>
      <c r="U443" s="2" t="str">
        <f t="shared" si="27"/>
        <v>2</v>
      </c>
    </row>
    <row r="444" spans="1:21" x14ac:dyDescent="0.25">
      <c r="A444">
        <v>3734</v>
      </c>
      <c r="B444" t="s">
        <v>31</v>
      </c>
      <c r="C444">
        <v>0.60499999999999998</v>
      </c>
      <c r="D444">
        <v>0.45500000000000002</v>
      </c>
      <c r="E444">
        <v>0.16</v>
      </c>
      <c r="F444">
        <v>1.1214999999999999</v>
      </c>
      <c r="G444">
        <v>0.53300000000000003</v>
      </c>
      <c r="H444">
        <v>0.27300000000000002</v>
      </c>
      <c r="I444">
        <v>0.27100000000000002</v>
      </c>
      <c r="J444">
        <v>10</v>
      </c>
      <c r="K444">
        <v>11</v>
      </c>
      <c r="L444" t="s">
        <v>37</v>
      </c>
      <c r="M444" t="s">
        <v>38</v>
      </c>
      <c r="N444" t="s">
        <v>29</v>
      </c>
      <c r="O444">
        <v>2</v>
      </c>
      <c r="P444" t="s">
        <v>70</v>
      </c>
      <c r="Q444">
        <v>18</v>
      </c>
      <c r="R444">
        <f t="shared" si="24"/>
        <v>3</v>
      </c>
      <c r="S444">
        <f t="shared" si="25"/>
        <v>3</v>
      </c>
      <c r="T444">
        <f t="shared" si="26"/>
        <v>3</v>
      </c>
      <c r="U444" s="2" t="str">
        <f t="shared" si="27"/>
        <v>3</v>
      </c>
    </row>
    <row r="445" spans="1:21" x14ac:dyDescent="0.25">
      <c r="A445">
        <v>1510</v>
      </c>
      <c r="B445" t="s">
        <v>22</v>
      </c>
      <c r="C445">
        <v>0.64500000000000002</v>
      </c>
      <c r="D445">
        <v>0.505</v>
      </c>
      <c r="E445">
        <v>0.16500000000000001</v>
      </c>
      <c r="F445">
        <v>1.3180000000000001</v>
      </c>
      <c r="G445">
        <v>0.55000000000000004</v>
      </c>
      <c r="H445">
        <v>0.30149999999999999</v>
      </c>
      <c r="I445">
        <v>0.33500000000000002</v>
      </c>
      <c r="J445">
        <v>11</v>
      </c>
      <c r="K445">
        <v>1</v>
      </c>
      <c r="L445" t="s">
        <v>65</v>
      </c>
      <c r="M445" t="s">
        <v>66</v>
      </c>
      <c r="N445" t="s">
        <v>29</v>
      </c>
      <c r="O445">
        <v>9</v>
      </c>
      <c r="P445" t="s">
        <v>58</v>
      </c>
      <c r="Q445">
        <v>1.9</v>
      </c>
      <c r="R445">
        <f t="shared" si="24"/>
        <v>3</v>
      </c>
      <c r="S445">
        <f t="shared" si="25"/>
        <v>2</v>
      </c>
      <c r="T445">
        <f t="shared" si="26"/>
        <v>0</v>
      </c>
      <c r="U445" s="2" t="str">
        <f t="shared" si="27"/>
        <v>2</v>
      </c>
    </row>
    <row r="446" spans="1:21" x14ac:dyDescent="0.25">
      <c r="A446">
        <v>2812</v>
      </c>
      <c r="B446" t="s">
        <v>31</v>
      </c>
      <c r="C446">
        <v>0.72499999999999998</v>
      </c>
      <c r="D446">
        <v>0.56999999999999995</v>
      </c>
      <c r="E446">
        <v>0.19</v>
      </c>
      <c r="F446">
        <v>2.3304999999999998</v>
      </c>
      <c r="G446">
        <v>1.2529999999999999</v>
      </c>
      <c r="H446">
        <v>0.54100000000000004</v>
      </c>
      <c r="I446">
        <v>0.52</v>
      </c>
      <c r="J446">
        <v>9</v>
      </c>
      <c r="K446">
        <v>12</v>
      </c>
      <c r="L446" t="s">
        <v>63</v>
      </c>
      <c r="M446" t="s">
        <v>64</v>
      </c>
      <c r="N446" t="s">
        <v>29</v>
      </c>
      <c r="O446">
        <v>1</v>
      </c>
      <c r="P446" t="s">
        <v>21</v>
      </c>
      <c r="Q446">
        <v>22.1</v>
      </c>
      <c r="R446">
        <f t="shared" si="24"/>
        <v>1</v>
      </c>
      <c r="S446">
        <f t="shared" si="25"/>
        <v>3</v>
      </c>
      <c r="T446">
        <f t="shared" si="26"/>
        <v>0</v>
      </c>
      <c r="U446" s="2" t="str">
        <f t="shared" si="27"/>
        <v>1</v>
      </c>
    </row>
    <row r="447" spans="1:21" x14ac:dyDescent="0.25">
      <c r="A447">
        <v>915</v>
      </c>
      <c r="B447" t="s">
        <v>17</v>
      </c>
      <c r="C447">
        <v>0.37</v>
      </c>
      <c r="D447">
        <v>0.28000000000000003</v>
      </c>
      <c r="E447">
        <v>9.5000000000000001E-2</v>
      </c>
      <c r="F447">
        <v>0.28649999999999998</v>
      </c>
      <c r="G447">
        <v>0.15049999999999999</v>
      </c>
      <c r="H447">
        <v>6.9000000000000006E-2</v>
      </c>
      <c r="I447">
        <v>7.9500000000000001E-2</v>
      </c>
      <c r="J447">
        <v>7</v>
      </c>
      <c r="K447">
        <v>12</v>
      </c>
      <c r="L447" t="s">
        <v>63</v>
      </c>
      <c r="M447" t="s">
        <v>64</v>
      </c>
      <c r="N447" t="s">
        <v>29</v>
      </c>
      <c r="O447">
        <v>1</v>
      </c>
      <c r="P447" t="s">
        <v>21</v>
      </c>
      <c r="Q447">
        <v>22.1</v>
      </c>
      <c r="R447">
        <f t="shared" si="24"/>
        <v>3</v>
      </c>
      <c r="S447">
        <f t="shared" si="25"/>
        <v>2</v>
      </c>
      <c r="T447">
        <f t="shared" si="26"/>
        <v>0</v>
      </c>
      <c r="U447" s="2" t="str">
        <f t="shared" si="27"/>
        <v>2</v>
      </c>
    </row>
    <row r="448" spans="1:21" x14ac:dyDescent="0.25">
      <c r="A448">
        <v>2523</v>
      </c>
      <c r="B448" t="s">
        <v>31</v>
      </c>
      <c r="C448">
        <v>0.54500000000000004</v>
      </c>
      <c r="D448">
        <v>0.45</v>
      </c>
      <c r="E448">
        <v>0.15</v>
      </c>
      <c r="F448">
        <v>0.87949999999999995</v>
      </c>
      <c r="G448">
        <v>0.38700000000000001</v>
      </c>
      <c r="H448">
        <v>0.15</v>
      </c>
      <c r="I448">
        <v>0.26250000000000001</v>
      </c>
      <c r="J448">
        <v>11</v>
      </c>
      <c r="K448">
        <v>2</v>
      </c>
      <c r="L448" t="s">
        <v>52</v>
      </c>
      <c r="M448" t="s">
        <v>53</v>
      </c>
      <c r="N448" t="s">
        <v>54</v>
      </c>
      <c r="O448">
        <v>4</v>
      </c>
      <c r="P448" t="s">
        <v>59</v>
      </c>
      <c r="Q448">
        <v>6.1</v>
      </c>
      <c r="R448">
        <f t="shared" si="24"/>
        <v>3</v>
      </c>
      <c r="S448">
        <f t="shared" si="25"/>
        <v>2</v>
      </c>
      <c r="T448">
        <f t="shared" si="26"/>
        <v>0</v>
      </c>
      <c r="U448" s="2" t="str">
        <f t="shared" si="27"/>
        <v>2</v>
      </c>
    </row>
    <row r="449" spans="1:21" x14ac:dyDescent="0.25">
      <c r="A449">
        <v>1011</v>
      </c>
      <c r="B449" t="s">
        <v>22</v>
      </c>
      <c r="C449">
        <v>0.62</v>
      </c>
      <c r="D449">
        <v>0.51</v>
      </c>
      <c r="E449">
        <v>0.18</v>
      </c>
      <c r="F449">
        <v>1.3314999999999999</v>
      </c>
      <c r="G449">
        <v>0.59399999999999997</v>
      </c>
      <c r="H449">
        <v>0.27600000000000002</v>
      </c>
      <c r="I449">
        <v>0.38800000000000001</v>
      </c>
      <c r="J449">
        <v>11</v>
      </c>
      <c r="K449">
        <v>13</v>
      </c>
      <c r="L449" t="s">
        <v>27</v>
      </c>
      <c r="M449" t="s">
        <v>28</v>
      </c>
      <c r="N449" t="s">
        <v>29</v>
      </c>
      <c r="O449">
        <v>10</v>
      </c>
      <c r="P449" t="s">
        <v>35</v>
      </c>
      <c r="Q449">
        <v>24.1</v>
      </c>
      <c r="R449">
        <f t="shared" si="24"/>
        <v>3</v>
      </c>
      <c r="S449">
        <f t="shared" si="25"/>
        <v>2</v>
      </c>
      <c r="T449">
        <f t="shared" si="26"/>
        <v>0</v>
      </c>
      <c r="U449" s="2" t="str">
        <f t="shared" si="27"/>
        <v>2</v>
      </c>
    </row>
    <row r="450" spans="1:21" x14ac:dyDescent="0.25">
      <c r="A450">
        <v>3787</v>
      </c>
      <c r="B450" t="s">
        <v>31</v>
      </c>
      <c r="C450">
        <v>0.625</v>
      </c>
      <c r="D450">
        <v>0.5</v>
      </c>
      <c r="E450">
        <v>0.185</v>
      </c>
      <c r="F450">
        <v>1.2424999999999999</v>
      </c>
      <c r="G450">
        <v>0.59950000000000003</v>
      </c>
      <c r="H450">
        <v>0.248</v>
      </c>
      <c r="I450">
        <v>0.33500000000000002</v>
      </c>
      <c r="J450">
        <v>10</v>
      </c>
      <c r="K450">
        <v>9</v>
      </c>
      <c r="L450" t="s">
        <v>67</v>
      </c>
      <c r="M450" t="s">
        <v>68</v>
      </c>
      <c r="N450" t="s">
        <v>69</v>
      </c>
      <c r="O450">
        <v>10</v>
      </c>
      <c r="P450" t="s">
        <v>35</v>
      </c>
      <c r="Q450">
        <v>24.1</v>
      </c>
      <c r="R450">
        <f t="shared" ref="R450:R513" si="28">IF(OR(AND(J450&gt;15,B450="I"),AND(B450="M",C450&gt;0.75),OR(AND(I450&gt;0.8,G450&gt;0.5),G450&gt;1.2)),1,3)</f>
        <v>3</v>
      </c>
      <c r="S450">
        <f t="shared" ref="S450:S513" si="29">IF(OR(AND(I450&lt;0.4,G450&lt;0.4),OR(C450&lt;0.36),OR(AND(J450&gt;15,B450="M"),J450&gt;18,B450="F")),2,3)</f>
        <v>3</v>
      </c>
      <c r="T450">
        <f t="shared" ref="T450:T513" si="30">IF(AND(R450=3, S450=3),3, 0)</f>
        <v>3</v>
      </c>
      <c r="U450" s="2" t="str">
        <f t="shared" ref="U450:U513" si="31">IF(R450=1,"1",IF(S450=2,"2",IF(AND(R450=3,S450=3),"3")))</f>
        <v>3</v>
      </c>
    </row>
    <row r="451" spans="1:21" x14ac:dyDescent="0.25">
      <c r="A451">
        <v>2291</v>
      </c>
      <c r="B451" t="s">
        <v>17</v>
      </c>
      <c r="C451">
        <v>0.32500000000000001</v>
      </c>
      <c r="D451">
        <v>0.27</v>
      </c>
      <c r="E451">
        <v>0.1</v>
      </c>
      <c r="F451">
        <v>0.185</v>
      </c>
      <c r="G451">
        <v>0.08</v>
      </c>
      <c r="H451">
        <v>4.3499999999999997E-2</v>
      </c>
      <c r="I451">
        <v>6.5000000000000002E-2</v>
      </c>
      <c r="J451">
        <v>6</v>
      </c>
      <c r="K451">
        <v>14</v>
      </c>
      <c r="L451" t="s">
        <v>60</v>
      </c>
      <c r="M451" t="s">
        <v>61</v>
      </c>
      <c r="N451" t="s">
        <v>62</v>
      </c>
      <c r="O451">
        <v>4</v>
      </c>
      <c r="P451" t="s">
        <v>59</v>
      </c>
      <c r="Q451">
        <v>6.1</v>
      </c>
      <c r="R451">
        <f t="shared" si="28"/>
        <v>3</v>
      </c>
      <c r="S451">
        <f t="shared" si="29"/>
        <v>2</v>
      </c>
      <c r="T451">
        <f t="shared" si="30"/>
        <v>0</v>
      </c>
      <c r="U451" s="2" t="str">
        <f t="shared" si="31"/>
        <v>2</v>
      </c>
    </row>
    <row r="452" spans="1:21" x14ac:dyDescent="0.25">
      <c r="A452">
        <v>1097</v>
      </c>
      <c r="B452" t="s">
        <v>17</v>
      </c>
      <c r="C452">
        <v>0.47499999999999998</v>
      </c>
      <c r="D452">
        <v>0.35</v>
      </c>
      <c r="E452">
        <v>0.1</v>
      </c>
      <c r="F452">
        <v>0.45450000000000002</v>
      </c>
      <c r="G452">
        <v>0.2165</v>
      </c>
      <c r="H452">
        <v>0.111</v>
      </c>
      <c r="I452">
        <v>0.115</v>
      </c>
      <c r="J452">
        <v>7</v>
      </c>
      <c r="K452">
        <v>2</v>
      </c>
      <c r="L452" t="s">
        <v>52</v>
      </c>
      <c r="M452" t="s">
        <v>53</v>
      </c>
      <c r="N452" t="s">
        <v>54</v>
      </c>
      <c r="O452">
        <v>5</v>
      </c>
      <c r="P452" t="s">
        <v>34</v>
      </c>
      <c r="Q452">
        <v>12.8</v>
      </c>
      <c r="R452">
        <f t="shared" si="28"/>
        <v>3</v>
      </c>
      <c r="S452">
        <f t="shared" si="29"/>
        <v>2</v>
      </c>
      <c r="T452">
        <f t="shared" si="30"/>
        <v>0</v>
      </c>
      <c r="U452" s="2" t="str">
        <f t="shared" si="31"/>
        <v>2</v>
      </c>
    </row>
    <row r="453" spans="1:21" x14ac:dyDescent="0.25">
      <c r="A453">
        <v>2455</v>
      </c>
      <c r="B453" t="s">
        <v>17</v>
      </c>
      <c r="C453">
        <v>0.27500000000000002</v>
      </c>
      <c r="D453">
        <v>0.2</v>
      </c>
      <c r="E453">
        <v>6.5000000000000002E-2</v>
      </c>
      <c r="F453">
        <v>9.1999999999999998E-2</v>
      </c>
      <c r="G453">
        <v>3.85E-2</v>
      </c>
      <c r="H453">
        <v>2.35E-2</v>
      </c>
      <c r="I453">
        <v>2.7E-2</v>
      </c>
      <c r="J453">
        <v>5</v>
      </c>
      <c r="K453">
        <v>2</v>
      </c>
      <c r="L453" t="s">
        <v>52</v>
      </c>
      <c r="M453" t="s">
        <v>53</v>
      </c>
      <c r="N453" t="s">
        <v>54</v>
      </c>
      <c r="O453">
        <v>4</v>
      </c>
      <c r="P453" t="s">
        <v>59</v>
      </c>
      <c r="Q453">
        <v>6.1</v>
      </c>
      <c r="R453">
        <f t="shared" si="28"/>
        <v>3</v>
      </c>
      <c r="S453">
        <f t="shared" si="29"/>
        <v>2</v>
      </c>
      <c r="T453">
        <f t="shared" si="30"/>
        <v>0</v>
      </c>
      <c r="U453" s="2" t="str">
        <f t="shared" si="31"/>
        <v>2</v>
      </c>
    </row>
    <row r="454" spans="1:21" x14ac:dyDescent="0.25">
      <c r="A454">
        <v>1338</v>
      </c>
      <c r="B454" t="s">
        <v>31</v>
      </c>
      <c r="C454">
        <v>0.57999999999999996</v>
      </c>
      <c r="D454">
        <v>0.46</v>
      </c>
      <c r="E454">
        <v>0.155</v>
      </c>
      <c r="F454">
        <v>1.4395</v>
      </c>
      <c r="G454">
        <v>0.67149999999999999</v>
      </c>
      <c r="H454">
        <v>0.27300000000000002</v>
      </c>
      <c r="I454">
        <v>0.29549999999999998</v>
      </c>
      <c r="J454">
        <v>10</v>
      </c>
      <c r="K454">
        <v>11</v>
      </c>
      <c r="L454" t="s">
        <v>37</v>
      </c>
      <c r="M454" t="s">
        <v>38</v>
      </c>
      <c r="N454" t="s">
        <v>29</v>
      </c>
      <c r="O454">
        <v>10</v>
      </c>
      <c r="P454" t="s">
        <v>35</v>
      </c>
      <c r="Q454">
        <v>24.1</v>
      </c>
      <c r="R454">
        <f t="shared" si="28"/>
        <v>3</v>
      </c>
      <c r="S454">
        <f t="shared" si="29"/>
        <v>3</v>
      </c>
      <c r="T454">
        <f t="shared" si="30"/>
        <v>3</v>
      </c>
      <c r="U454" s="2" t="str">
        <f t="shared" si="31"/>
        <v>3</v>
      </c>
    </row>
    <row r="455" spans="1:21" x14ac:dyDescent="0.25">
      <c r="A455">
        <v>1650</v>
      </c>
      <c r="B455" t="s">
        <v>17</v>
      </c>
      <c r="C455">
        <v>0.59</v>
      </c>
      <c r="D455">
        <v>0.45</v>
      </c>
      <c r="E455">
        <v>0.14499999999999999</v>
      </c>
      <c r="F455">
        <v>1.022</v>
      </c>
      <c r="G455">
        <v>0.42799999999999999</v>
      </c>
      <c r="H455">
        <v>0.26800000000000002</v>
      </c>
      <c r="I455">
        <v>0.26500000000000001</v>
      </c>
      <c r="J455">
        <v>10</v>
      </c>
      <c r="K455">
        <v>8</v>
      </c>
      <c r="L455" t="s">
        <v>55</v>
      </c>
      <c r="M455" t="s">
        <v>56</v>
      </c>
      <c r="N455" t="s">
        <v>57</v>
      </c>
      <c r="O455">
        <v>10</v>
      </c>
      <c r="P455" t="s">
        <v>35</v>
      </c>
      <c r="Q455">
        <v>24.1</v>
      </c>
      <c r="R455">
        <f t="shared" si="28"/>
        <v>3</v>
      </c>
      <c r="S455">
        <f t="shared" si="29"/>
        <v>3</v>
      </c>
      <c r="T455">
        <f t="shared" si="30"/>
        <v>3</v>
      </c>
      <c r="U455" s="2" t="str">
        <f t="shared" si="31"/>
        <v>3</v>
      </c>
    </row>
    <row r="456" spans="1:21" x14ac:dyDescent="0.25">
      <c r="A456">
        <v>3494</v>
      </c>
      <c r="B456" t="s">
        <v>31</v>
      </c>
      <c r="C456">
        <v>0.55500000000000005</v>
      </c>
      <c r="D456">
        <v>0.44</v>
      </c>
      <c r="E456">
        <v>0.15</v>
      </c>
      <c r="F456">
        <v>0.83799999999999997</v>
      </c>
      <c r="G456">
        <v>0.41549999999999998</v>
      </c>
      <c r="H456">
        <v>0.14599999999999999</v>
      </c>
      <c r="I456">
        <v>0.23</v>
      </c>
      <c r="J456">
        <v>8</v>
      </c>
      <c r="K456">
        <v>1</v>
      </c>
      <c r="L456" t="s">
        <v>65</v>
      </c>
      <c r="M456" t="s">
        <v>66</v>
      </c>
      <c r="N456" t="s">
        <v>29</v>
      </c>
      <c r="O456">
        <v>2</v>
      </c>
      <c r="P456" t="s">
        <v>70</v>
      </c>
      <c r="Q456">
        <v>18</v>
      </c>
      <c r="R456">
        <f t="shared" si="28"/>
        <v>3</v>
      </c>
      <c r="S456">
        <f t="shared" si="29"/>
        <v>3</v>
      </c>
      <c r="T456">
        <f t="shared" si="30"/>
        <v>3</v>
      </c>
      <c r="U456" s="2" t="str">
        <f t="shared" si="31"/>
        <v>3</v>
      </c>
    </row>
    <row r="457" spans="1:21" x14ac:dyDescent="0.25">
      <c r="A457">
        <v>1427</v>
      </c>
      <c r="B457" t="s">
        <v>22</v>
      </c>
      <c r="C457">
        <v>0.745</v>
      </c>
      <c r="D457">
        <v>0.56999999999999995</v>
      </c>
      <c r="E457">
        <v>0.215</v>
      </c>
      <c r="F457">
        <v>2.25</v>
      </c>
      <c r="G457">
        <v>1.1565000000000001</v>
      </c>
      <c r="H457">
        <v>0.44600000000000001</v>
      </c>
      <c r="I457">
        <v>0.55800000000000005</v>
      </c>
      <c r="J457">
        <v>9</v>
      </c>
      <c r="K457">
        <v>7</v>
      </c>
      <c r="L457" t="s">
        <v>43</v>
      </c>
      <c r="M457" t="s">
        <v>44</v>
      </c>
      <c r="N457" t="s">
        <v>45</v>
      </c>
      <c r="O457">
        <v>9</v>
      </c>
      <c r="P457" t="s">
        <v>58</v>
      </c>
      <c r="Q457">
        <v>1.9</v>
      </c>
      <c r="R457">
        <f t="shared" si="28"/>
        <v>3</v>
      </c>
      <c r="S457">
        <f t="shared" si="29"/>
        <v>2</v>
      </c>
      <c r="T457">
        <f t="shared" si="30"/>
        <v>0</v>
      </c>
      <c r="U457" s="2" t="str">
        <f t="shared" si="31"/>
        <v>2</v>
      </c>
    </row>
    <row r="458" spans="1:21" x14ac:dyDescent="0.25">
      <c r="A458">
        <v>834</v>
      </c>
      <c r="B458" t="s">
        <v>17</v>
      </c>
      <c r="C458">
        <v>0.44500000000000001</v>
      </c>
      <c r="D458">
        <v>0.33500000000000002</v>
      </c>
      <c r="E458">
        <v>0.1</v>
      </c>
      <c r="F458">
        <v>0.48949999999999999</v>
      </c>
      <c r="G458">
        <v>0.27450000000000002</v>
      </c>
      <c r="H458">
        <v>8.5999999999999993E-2</v>
      </c>
      <c r="I458">
        <v>0.1105</v>
      </c>
      <c r="J458">
        <v>7</v>
      </c>
      <c r="K458">
        <v>6</v>
      </c>
      <c r="L458" t="s">
        <v>40</v>
      </c>
      <c r="M458" t="s">
        <v>41</v>
      </c>
      <c r="N458" t="s">
        <v>42</v>
      </c>
      <c r="O458">
        <v>1</v>
      </c>
      <c r="P458" t="s">
        <v>21</v>
      </c>
      <c r="Q458">
        <v>22.1</v>
      </c>
      <c r="R458">
        <f t="shared" si="28"/>
        <v>3</v>
      </c>
      <c r="S458">
        <f t="shared" si="29"/>
        <v>2</v>
      </c>
      <c r="T458">
        <f t="shared" si="30"/>
        <v>0</v>
      </c>
      <c r="U458" s="2" t="str">
        <f t="shared" si="31"/>
        <v>2</v>
      </c>
    </row>
    <row r="459" spans="1:21" x14ac:dyDescent="0.25">
      <c r="A459">
        <v>4124</v>
      </c>
      <c r="B459" t="s">
        <v>17</v>
      </c>
      <c r="C459">
        <v>0.49</v>
      </c>
      <c r="D459">
        <v>0.375</v>
      </c>
      <c r="E459">
        <v>0.115</v>
      </c>
      <c r="F459">
        <v>0.55700000000000005</v>
      </c>
      <c r="G459">
        <v>0.22750000000000001</v>
      </c>
      <c r="H459">
        <v>0.13350000000000001</v>
      </c>
      <c r="I459">
        <v>0.17649999999999999</v>
      </c>
      <c r="J459">
        <v>8</v>
      </c>
      <c r="K459">
        <v>8</v>
      </c>
      <c r="L459" t="s">
        <v>55</v>
      </c>
      <c r="M459" t="s">
        <v>56</v>
      </c>
      <c r="N459" t="s">
        <v>57</v>
      </c>
      <c r="O459">
        <v>5</v>
      </c>
      <c r="P459" t="s">
        <v>34</v>
      </c>
      <c r="Q459">
        <v>12.8</v>
      </c>
      <c r="R459">
        <f t="shared" si="28"/>
        <v>3</v>
      </c>
      <c r="S459">
        <f t="shared" si="29"/>
        <v>2</v>
      </c>
      <c r="T459">
        <f t="shared" si="30"/>
        <v>0</v>
      </c>
      <c r="U459" s="2" t="str">
        <f t="shared" si="31"/>
        <v>2</v>
      </c>
    </row>
    <row r="460" spans="1:21" x14ac:dyDescent="0.25">
      <c r="A460">
        <v>1616</v>
      </c>
      <c r="B460" t="s">
        <v>17</v>
      </c>
      <c r="C460">
        <v>0.55000000000000004</v>
      </c>
      <c r="D460">
        <v>0.42499999999999999</v>
      </c>
      <c r="E460">
        <v>0.15</v>
      </c>
      <c r="F460">
        <v>0.76649999999999996</v>
      </c>
      <c r="G460">
        <v>0.33900000000000002</v>
      </c>
      <c r="H460">
        <v>0.17599999999999999</v>
      </c>
      <c r="I460">
        <v>0.21</v>
      </c>
      <c r="J460">
        <v>8</v>
      </c>
      <c r="K460">
        <v>1</v>
      </c>
      <c r="L460" t="s">
        <v>65</v>
      </c>
      <c r="M460" t="s">
        <v>66</v>
      </c>
      <c r="N460" t="s">
        <v>29</v>
      </c>
      <c r="O460">
        <v>6</v>
      </c>
      <c r="P460" t="s">
        <v>36</v>
      </c>
      <c r="Q460">
        <v>14.1</v>
      </c>
      <c r="R460">
        <f t="shared" si="28"/>
        <v>3</v>
      </c>
      <c r="S460">
        <f t="shared" si="29"/>
        <v>2</v>
      </c>
      <c r="T460">
        <f t="shared" si="30"/>
        <v>0</v>
      </c>
      <c r="U460" s="2" t="str">
        <f t="shared" si="31"/>
        <v>2</v>
      </c>
    </row>
    <row r="461" spans="1:21" x14ac:dyDescent="0.25">
      <c r="A461">
        <v>3049</v>
      </c>
      <c r="B461" t="s">
        <v>17</v>
      </c>
      <c r="C461">
        <v>0.59</v>
      </c>
      <c r="D461">
        <v>0.47</v>
      </c>
      <c r="E461">
        <v>0.14499999999999999</v>
      </c>
      <c r="F461">
        <v>0.97399999999999998</v>
      </c>
      <c r="G461">
        <v>0.45300000000000001</v>
      </c>
      <c r="H461">
        <v>0.23599999999999999</v>
      </c>
      <c r="I461">
        <v>0.28899999999999998</v>
      </c>
      <c r="J461">
        <v>8</v>
      </c>
      <c r="K461">
        <v>7</v>
      </c>
      <c r="L461" t="s">
        <v>43</v>
      </c>
      <c r="M461" t="s">
        <v>44</v>
      </c>
      <c r="N461" t="s">
        <v>45</v>
      </c>
      <c r="O461">
        <v>2</v>
      </c>
      <c r="P461" t="s">
        <v>70</v>
      </c>
      <c r="Q461">
        <v>18</v>
      </c>
      <c r="R461">
        <f t="shared" si="28"/>
        <v>3</v>
      </c>
      <c r="S461">
        <f t="shared" si="29"/>
        <v>3</v>
      </c>
      <c r="T461">
        <f t="shared" si="30"/>
        <v>3</v>
      </c>
      <c r="U461" s="2" t="str">
        <f t="shared" si="31"/>
        <v>3</v>
      </c>
    </row>
    <row r="462" spans="1:21" x14ac:dyDescent="0.25">
      <c r="A462">
        <v>1183</v>
      </c>
      <c r="B462" t="s">
        <v>22</v>
      </c>
      <c r="C462">
        <v>0.66</v>
      </c>
      <c r="D462">
        <v>0.53</v>
      </c>
      <c r="E462">
        <v>0.185</v>
      </c>
      <c r="F462">
        <v>1.3460000000000001</v>
      </c>
      <c r="G462">
        <v>0.54600000000000004</v>
      </c>
      <c r="H462">
        <v>0.27050000000000002</v>
      </c>
      <c r="I462">
        <v>0.47599999999999998</v>
      </c>
      <c r="J462">
        <v>11</v>
      </c>
      <c r="K462">
        <v>5</v>
      </c>
      <c r="L462" t="s">
        <v>49</v>
      </c>
      <c r="M462" t="s">
        <v>50</v>
      </c>
      <c r="N462" t="s">
        <v>51</v>
      </c>
      <c r="O462">
        <v>10</v>
      </c>
      <c r="P462" t="s">
        <v>35</v>
      </c>
      <c r="Q462">
        <v>24.1</v>
      </c>
      <c r="R462">
        <f t="shared" si="28"/>
        <v>3</v>
      </c>
      <c r="S462">
        <f t="shared" si="29"/>
        <v>2</v>
      </c>
      <c r="T462">
        <f t="shared" si="30"/>
        <v>0</v>
      </c>
      <c r="U462" s="2" t="str">
        <f t="shared" si="31"/>
        <v>2</v>
      </c>
    </row>
    <row r="463" spans="1:21" x14ac:dyDescent="0.25">
      <c r="A463">
        <v>3816</v>
      </c>
      <c r="B463" t="s">
        <v>17</v>
      </c>
      <c r="C463">
        <v>0.46</v>
      </c>
      <c r="D463">
        <v>0.34</v>
      </c>
      <c r="E463">
        <v>0.1</v>
      </c>
      <c r="F463">
        <v>0.38600000000000001</v>
      </c>
      <c r="G463">
        <v>0.18049999999999999</v>
      </c>
      <c r="H463">
        <v>8.7499999999999994E-2</v>
      </c>
      <c r="I463">
        <v>9.6500000000000002E-2</v>
      </c>
      <c r="J463">
        <v>8</v>
      </c>
      <c r="K463">
        <v>1</v>
      </c>
      <c r="L463" t="s">
        <v>65</v>
      </c>
      <c r="M463" t="s">
        <v>66</v>
      </c>
      <c r="N463" t="s">
        <v>29</v>
      </c>
      <c r="O463">
        <v>1</v>
      </c>
      <c r="P463" t="s">
        <v>21</v>
      </c>
      <c r="Q463">
        <v>22.1</v>
      </c>
      <c r="R463">
        <f t="shared" si="28"/>
        <v>3</v>
      </c>
      <c r="S463">
        <f t="shared" si="29"/>
        <v>2</v>
      </c>
      <c r="T463">
        <f t="shared" si="30"/>
        <v>0</v>
      </c>
      <c r="U463" s="2" t="str">
        <f t="shared" si="31"/>
        <v>2</v>
      </c>
    </row>
    <row r="464" spans="1:21" x14ac:dyDescent="0.25">
      <c r="A464">
        <v>2497</v>
      </c>
      <c r="B464" t="s">
        <v>22</v>
      </c>
      <c r="C464">
        <v>0.52</v>
      </c>
      <c r="D464">
        <v>0.4</v>
      </c>
      <c r="E464">
        <v>0.13</v>
      </c>
      <c r="F464">
        <v>0.62450000000000006</v>
      </c>
      <c r="G464">
        <v>0.215</v>
      </c>
      <c r="H464">
        <v>0.20649999999999999</v>
      </c>
      <c r="I464">
        <v>0.17</v>
      </c>
      <c r="J464">
        <v>15</v>
      </c>
      <c r="K464">
        <v>2</v>
      </c>
      <c r="L464" t="s">
        <v>52</v>
      </c>
      <c r="M464" t="s">
        <v>53</v>
      </c>
      <c r="N464" t="s">
        <v>54</v>
      </c>
      <c r="O464">
        <v>9</v>
      </c>
      <c r="P464" t="s">
        <v>58</v>
      </c>
      <c r="Q464">
        <v>1.9</v>
      </c>
      <c r="R464">
        <f t="shared" si="28"/>
        <v>3</v>
      </c>
      <c r="S464">
        <f t="shared" si="29"/>
        <v>2</v>
      </c>
      <c r="T464">
        <f t="shared" si="30"/>
        <v>0</v>
      </c>
      <c r="U464" s="2" t="str">
        <f t="shared" si="31"/>
        <v>2</v>
      </c>
    </row>
    <row r="465" spans="1:21" x14ac:dyDescent="0.25">
      <c r="A465">
        <v>1081</v>
      </c>
      <c r="B465" t="s">
        <v>31</v>
      </c>
      <c r="C465">
        <v>0.43</v>
      </c>
      <c r="D465">
        <v>0.33500000000000002</v>
      </c>
      <c r="E465">
        <v>0.12</v>
      </c>
      <c r="F465">
        <v>0.39700000000000002</v>
      </c>
      <c r="G465">
        <v>0.19850000000000001</v>
      </c>
      <c r="H465">
        <v>8.6499999999999994E-2</v>
      </c>
      <c r="I465">
        <v>0.10349999999999999</v>
      </c>
      <c r="J465">
        <v>7</v>
      </c>
      <c r="K465">
        <v>1</v>
      </c>
      <c r="L465" t="s">
        <v>65</v>
      </c>
      <c r="M465" t="s">
        <v>66</v>
      </c>
      <c r="N465" t="s">
        <v>29</v>
      </c>
      <c r="O465">
        <v>6</v>
      </c>
      <c r="P465" t="s">
        <v>36</v>
      </c>
      <c r="Q465">
        <v>14.1</v>
      </c>
      <c r="R465">
        <f t="shared" si="28"/>
        <v>3</v>
      </c>
      <c r="S465">
        <f t="shared" si="29"/>
        <v>2</v>
      </c>
      <c r="T465">
        <f t="shared" si="30"/>
        <v>0</v>
      </c>
      <c r="U465" s="2" t="str">
        <f t="shared" si="31"/>
        <v>2</v>
      </c>
    </row>
    <row r="466" spans="1:21" x14ac:dyDescent="0.25">
      <c r="A466">
        <v>3554</v>
      </c>
      <c r="B466" t="s">
        <v>17</v>
      </c>
      <c r="C466">
        <v>0.53</v>
      </c>
      <c r="D466">
        <v>0.40500000000000003</v>
      </c>
      <c r="E466">
        <v>0.13</v>
      </c>
      <c r="F466">
        <v>0.66149999999999998</v>
      </c>
      <c r="G466">
        <v>0.29449999999999998</v>
      </c>
      <c r="H466">
        <v>0.13950000000000001</v>
      </c>
      <c r="I466">
        <v>0.19</v>
      </c>
      <c r="J466">
        <v>9</v>
      </c>
      <c r="K466">
        <v>2</v>
      </c>
      <c r="L466" t="s">
        <v>52</v>
      </c>
      <c r="M466" t="s">
        <v>53</v>
      </c>
      <c r="N466" t="s">
        <v>54</v>
      </c>
      <c r="O466">
        <v>4</v>
      </c>
      <c r="P466" t="s">
        <v>59</v>
      </c>
      <c r="Q466">
        <v>6.1</v>
      </c>
      <c r="R466">
        <f t="shared" si="28"/>
        <v>3</v>
      </c>
      <c r="S466">
        <f t="shared" si="29"/>
        <v>2</v>
      </c>
      <c r="T466">
        <f t="shared" si="30"/>
        <v>0</v>
      </c>
      <c r="U466" s="2" t="str">
        <f t="shared" si="31"/>
        <v>2</v>
      </c>
    </row>
    <row r="467" spans="1:21" x14ac:dyDescent="0.25">
      <c r="A467">
        <v>2655</v>
      </c>
      <c r="B467" t="s">
        <v>22</v>
      </c>
      <c r="C467">
        <v>0.54500000000000004</v>
      </c>
      <c r="D467">
        <v>0.43</v>
      </c>
      <c r="E467">
        <v>0.14000000000000001</v>
      </c>
      <c r="F467">
        <v>0.83199999999999996</v>
      </c>
      <c r="G467">
        <v>0.4355</v>
      </c>
      <c r="H467">
        <v>0.17</v>
      </c>
      <c r="I467">
        <v>0.20100000000000001</v>
      </c>
      <c r="J467">
        <v>9</v>
      </c>
      <c r="K467">
        <v>3</v>
      </c>
      <c r="L467" t="s">
        <v>46</v>
      </c>
      <c r="M467" t="s">
        <v>47</v>
      </c>
      <c r="N467" t="s">
        <v>48</v>
      </c>
      <c r="O467">
        <v>3</v>
      </c>
      <c r="P467" t="s">
        <v>39</v>
      </c>
      <c r="Q467">
        <v>3.6</v>
      </c>
      <c r="R467">
        <f t="shared" si="28"/>
        <v>3</v>
      </c>
      <c r="S467">
        <f t="shared" si="29"/>
        <v>2</v>
      </c>
      <c r="T467">
        <f t="shared" si="30"/>
        <v>0</v>
      </c>
      <c r="U467" s="2" t="str">
        <f t="shared" si="31"/>
        <v>2</v>
      </c>
    </row>
    <row r="468" spans="1:21" x14ac:dyDescent="0.25">
      <c r="A468">
        <v>269</v>
      </c>
      <c r="B468" t="s">
        <v>31</v>
      </c>
      <c r="C468">
        <v>0.47</v>
      </c>
      <c r="D468">
        <v>0.39</v>
      </c>
      <c r="E468">
        <v>0.15</v>
      </c>
      <c r="F468">
        <v>0.63549999999999995</v>
      </c>
      <c r="G468">
        <v>0.2185</v>
      </c>
      <c r="H468">
        <v>8.8499999999999995E-2</v>
      </c>
      <c r="I468">
        <v>0.255</v>
      </c>
      <c r="J468">
        <v>9</v>
      </c>
      <c r="K468">
        <v>11</v>
      </c>
      <c r="L468" t="s">
        <v>37</v>
      </c>
      <c r="M468" t="s">
        <v>38</v>
      </c>
      <c r="N468" t="s">
        <v>29</v>
      </c>
      <c r="O468">
        <v>5</v>
      </c>
      <c r="P468" t="s">
        <v>34</v>
      </c>
      <c r="Q468">
        <v>12.8</v>
      </c>
      <c r="R468">
        <f t="shared" si="28"/>
        <v>3</v>
      </c>
      <c r="S468">
        <f t="shared" si="29"/>
        <v>2</v>
      </c>
      <c r="T468">
        <f t="shared" si="30"/>
        <v>0</v>
      </c>
      <c r="U468" s="2" t="str">
        <f t="shared" si="31"/>
        <v>2</v>
      </c>
    </row>
    <row r="469" spans="1:21" x14ac:dyDescent="0.25">
      <c r="A469">
        <v>1371</v>
      </c>
      <c r="B469" t="s">
        <v>31</v>
      </c>
      <c r="C469">
        <v>0.61499999999999999</v>
      </c>
      <c r="D469">
        <v>0.47</v>
      </c>
      <c r="E469">
        <v>0.16500000000000001</v>
      </c>
      <c r="F469">
        <v>1.1279999999999999</v>
      </c>
      <c r="G469">
        <v>0.44650000000000001</v>
      </c>
      <c r="H469">
        <v>0.2195</v>
      </c>
      <c r="I469">
        <v>0.34</v>
      </c>
      <c r="J469">
        <v>10</v>
      </c>
      <c r="K469">
        <v>15</v>
      </c>
      <c r="L469" t="s">
        <v>32</v>
      </c>
      <c r="M469" t="s">
        <v>33</v>
      </c>
      <c r="N469" t="s">
        <v>29</v>
      </c>
      <c r="O469">
        <v>10</v>
      </c>
      <c r="P469" t="s">
        <v>35</v>
      </c>
      <c r="Q469">
        <v>24.1</v>
      </c>
      <c r="R469">
        <f t="shared" si="28"/>
        <v>3</v>
      </c>
      <c r="S469">
        <f t="shared" si="29"/>
        <v>3</v>
      </c>
      <c r="T469">
        <f t="shared" si="30"/>
        <v>3</v>
      </c>
      <c r="U469" s="2" t="str">
        <f t="shared" si="31"/>
        <v>3</v>
      </c>
    </row>
    <row r="470" spans="1:21" x14ac:dyDescent="0.25">
      <c r="A470">
        <v>2606</v>
      </c>
      <c r="B470" t="s">
        <v>22</v>
      </c>
      <c r="C470">
        <v>0.62</v>
      </c>
      <c r="D470">
        <v>0.47499999999999998</v>
      </c>
      <c r="E470">
        <v>0.16</v>
      </c>
      <c r="F470">
        <v>1.3245</v>
      </c>
      <c r="G470">
        <v>0.6865</v>
      </c>
      <c r="H470">
        <v>0.23300000000000001</v>
      </c>
      <c r="I470">
        <v>0.32750000000000001</v>
      </c>
      <c r="J470">
        <v>9</v>
      </c>
      <c r="K470">
        <v>12</v>
      </c>
      <c r="L470" t="s">
        <v>63</v>
      </c>
      <c r="M470" t="s">
        <v>64</v>
      </c>
      <c r="N470" t="s">
        <v>29</v>
      </c>
      <c r="O470">
        <v>5</v>
      </c>
      <c r="P470" t="s">
        <v>34</v>
      </c>
      <c r="Q470">
        <v>12.8</v>
      </c>
      <c r="R470">
        <f t="shared" si="28"/>
        <v>3</v>
      </c>
      <c r="S470">
        <f t="shared" si="29"/>
        <v>2</v>
      </c>
      <c r="T470">
        <f t="shared" si="30"/>
        <v>0</v>
      </c>
      <c r="U470" s="2" t="str">
        <f t="shared" si="31"/>
        <v>2</v>
      </c>
    </row>
    <row r="471" spans="1:21" x14ac:dyDescent="0.25">
      <c r="A471">
        <v>3337</v>
      </c>
      <c r="B471" t="s">
        <v>22</v>
      </c>
      <c r="C471">
        <v>0.45</v>
      </c>
      <c r="D471">
        <v>0.35</v>
      </c>
      <c r="E471">
        <v>0.125</v>
      </c>
      <c r="F471">
        <v>0.44350000000000001</v>
      </c>
      <c r="G471">
        <v>0.185</v>
      </c>
      <c r="H471">
        <v>0.09</v>
      </c>
      <c r="I471">
        <v>0.14499999999999999</v>
      </c>
      <c r="J471">
        <v>11</v>
      </c>
      <c r="K471">
        <v>7</v>
      </c>
      <c r="L471" t="s">
        <v>43</v>
      </c>
      <c r="M471" t="s">
        <v>44</v>
      </c>
      <c r="N471" t="s">
        <v>45</v>
      </c>
      <c r="O471">
        <v>3</v>
      </c>
      <c r="P471" t="s">
        <v>39</v>
      </c>
      <c r="Q471">
        <v>3.6</v>
      </c>
      <c r="R471">
        <f t="shared" si="28"/>
        <v>3</v>
      </c>
      <c r="S471">
        <f t="shared" si="29"/>
        <v>2</v>
      </c>
      <c r="T471">
        <f t="shared" si="30"/>
        <v>0</v>
      </c>
      <c r="U471" s="2" t="str">
        <f t="shared" si="31"/>
        <v>2</v>
      </c>
    </row>
    <row r="472" spans="1:21" x14ac:dyDescent="0.25">
      <c r="A472">
        <v>2875</v>
      </c>
      <c r="B472" t="s">
        <v>17</v>
      </c>
      <c r="C472">
        <v>0.42499999999999999</v>
      </c>
      <c r="D472">
        <v>0.34</v>
      </c>
      <c r="E472">
        <v>0.1</v>
      </c>
      <c r="F472">
        <v>0.371</v>
      </c>
      <c r="G472">
        <v>0.15</v>
      </c>
      <c r="H472">
        <v>8.6499999999999994E-2</v>
      </c>
      <c r="I472">
        <v>0.115</v>
      </c>
      <c r="J472">
        <v>8</v>
      </c>
      <c r="K472">
        <v>7</v>
      </c>
      <c r="L472" t="s">
        <v>43</v>
      </c>
      <c r="M472" t="s">
        <v>44</v>
      </c>
      <c r="N472" t="s">
        <v>45</v>
      </c>
      <c r="O472">
        <v>4</v>
      </c>
      <c r="P472" t="s">
        <v>59</v>
      </c>
      <c r="Q472">
        <v>6.1</v>
      </c>
      <c r="R472">
        <f t="shared" si="28"/>
        <v>3</v>
      </c>
      <c r="S472">
        <f t="shared" si="29"/>
        <v>2</v>
      </c>
      <c r="T472">
        <f t="shared" si="30"/>
        <v>0</v>
      </c>
      <c r="U472" s="2" t="str">
        <f t="shared" si="31"/>
        <v>2</v>
      </c>
    </row>
    <row r="473" spans="1:21" x14ac:dyDescent="0.25">
      <c r="A473">
        <v>936</v>
      </c>
      <c r="B473" t="s">
        <v>17</v>
      </c>
      <c r="C473">
        <v>0.45</v>
      </c>
      <c r="D473">
        <v>0.34499999999999997</v>
      </c>
      <c r="E473">
        <v>0.11</v>
      </c>
      <c r="F473">
        <v>0.47</v>
      </c>
      <c r="G473">
        <v>0.23549999999999999</v>
      </c>
      <c r="H473">
        <v>8.5500000000000007E-2</v>
      </c>
      <c r="I473">
        <v>0.1135</v>
      </c>
      <c r="J473">
        <v>7</v>
      </c>
      <c r="K473">
        <v>5</v>
      </c>
      <c r="L473" t="s">
        <v>49</v>
      </c>
      <c r="M473" t="s">
        <v>50</v>
      </c>
      <c r="N473" t="s">
        <v>51</v>
      </c>
      <c r="O473">
        <v>2</v>
      </c>
      <c r="P473" t="s">
        <v>70</v>
      </c>
      <c r="Q473">
        <v>18</v>
      </c>
      <c r="R473">
        <f t="shared" si="28"/>
        <v>3</v>
      </c>
      <c r="S473">
        <f t="shared" si="29"/>
        <v>2</v>
      </c>
      <c r="T473">
        <f t="shared" si="30"/>
        <v>0</v>
      </c>
      <c r="U473" s="2" t="str">
        <f t="shared" si="31"/>
        <v>2</v>
      </c>
    </row>
    <row r="474" spans="1:21" x14ac:dyDescent="0.25">
      <c r="A474">
        <v>1837</v>
      </c>
      <c r="B474" t="s">
        <v>17</v>
      </c>
      <c r="C474">
        <v>0.41499999999999998</v>
      </c>
      <c r="D474">
        <v>0.31</v>
      </c>
      <c r="E474">
        <v>0.09</v>
      </c>
      <c r="F474">
        <v>0.28149999999999997</v>
      </c>
      <c r="G474">
        <v>0.1245</v>
      </c>
      <c r="H474">
        <v>6.1499999999999999E-2</v>
      </c>
      <c r="I474">
        <v>8.5000000000000006E-2</v>
      </c>
      <c r="J474">
        <v>6</v>
      </c>
      <c r="K474">
        <v>9</v>
      </c>
      <c r="L474" t="s">
        <v>67</v>
      </c>
      <c r="M474" t="s">
        <v>68</v>
      </c>
      <c r="N474" t="s">
        <v>69</v>
      </c>
      <c r="O474">
        <v>1</v>
      </c>
      <c r="P474" t="s">
        <v>21</v>
      </c>
      <c r="Q474">
        <v>22.1</v>
      </c>
      <c r="R474">
        <f t="shared" si="28"/>
        <v>3</v>
      </c>
      <c r="S474">
        <f t="shared" si="29"/>
        <v>2</v>
      </c>
      <c r="T474">
        <f t="shared" si="30"/>
        <v>0</v>
      </c>
      <c r="U474" s="2" t="str">
        <f t="shared" si="31"/>
        <v>2</v>
      </c>
    </row>
    <row r="475" spans="1:21" x14ac:dyDescent="0.25">
      <c r="A475">
        <v>1462</v>
      </c>
      <c r="B475" t="s">
        <v>31</v>
      </c>
      <c r="C475">
        <v>0.48499999999999999</v>
      </c>
      <c r="D475">
        <v>0.37</v>
      </c>
      <c r="E475">
        <v>0.13</v>
      </c>
      <c r="F475">
        <v>0.52600000000000002</v>
      </c>
      <c r="G475">
        <v>0.2485</v>
      </c>
      <c r="H475">
        <v>0.105</v>
      </c>
      <c r="I475">
        <v>0.1555</v>
      </c>
      <c r="J475">
        <v>6</v>
      </c>
      <c r="K475">
        <v>14</v>
      </c>
      <c r="L475" t="s">
        <v>60</v>
      </c>
      <c r="M475" t="s">
        <v>61</v>
      </c>
      <c r="N475" t="s">
        <v>62</v>
      </c>
      <c r="O475">
        <v>3</v>
      </c>
      <c r="P475" t="s">
        <v>39</v>
      </c>
      <c r="Q475">
        <v>3.6</v>
      </c>
      <c r="R475">
        <f t="shared" si="28"/>
        <v>3</v>
      </c>
      <c r="S475">
        <f t="shared" si="29"/>
        <v>2</v>
      </c>
      <c r="T475">
        <f t="shared" si="30"/>
        <v>0</v>
      </c>
      <c r="U475" s="2" t="str">
        <f t="shared" si="31"/>
        <v>2</v>
      </c>
    </row>
    <row r="476" spans="1:21" x14ac:dyDescent="0.25">
      <c r="A476">
        <v>1376</v>
      </c>
      <c r="B476" t="s">
        <v>22</v>
      </c>
      <c r="C476">
        <v>0.61499999999999999</v>
      </c>
      <c r="D476">
        <v>0.47499999999999998</v>
      </c>
      <c r="E476">
        <v>0.155</v>
      </c>
      <c r="F476">
        <v>1.115</v>
      </c>
      <c r="G476">
        <v>0.48399999999999999</v>
      </c>
      <c r="H476">
        <v>0.21149999999999999</v>
      </c>
      <c r="I476">
        <v>0.35499999999999998</v>
      </c>
      <c r="J476">
        <v>10</v>
      </c>
      <c r="K476">
        <v>13</v>
      </c>
      <c r="L476" t="s">
        <v>27</v>
      </c>
      <c r="M476" t="s">
        <v>28</v>
      </c>
      <c r="N476" t="s">
        <v>29</v>
      </c>
      <c r="O476">
        <v>9</v>
      </c>
      <c r="P476" t="s">
        <v>58</v>
      </c>
      <c r="Q476">
        <v>1.9</v>
      </c>
      <c r="R476">
        <f t="shared" si="28"/>
        <v>3</v>
      </c>
      <c r="S476">
        <f t="shared" si="29"/>
        <v>2</v>
      </c>
      <c r="T476">
        <f t="shared" si="30"/>
        <v>0</v>
      </c>
      <c r="U476" s="2" t="str">
        <f t="shared" si="31"/>
        <v>2</v>
      </c>
    </row>
    <row r="477" spans="1:21" x14ac:dyDescent="0.25">
      <c r="A477">
        <v>1152</v>
      </c>
      <c r="B477" t="s">
        <v>31</v>
      </c>
      <c r="C477">
        <v>0.58499999999999996</v>
      </c>
      <c r="D477">
        <v>0.46500000000000002</v>
      </c>
      <c r="E477">
        <v>0.16</v>
      </c>
      <c r="F477">
        <v>0.95550000000000002</v>
      </c>
      <c r="G477">
        <v>0.45950000000000002</v>
      </c>
      <c r="H477">
        <v>0.23599999999999999</v>
      </c>
      <c r="I477">
        <v>0.26500000000000001</v>
      </c>
      <c r="J477">
        <v>7</v>
      </c>
      <c r="K477">
        <v>5</v>
      </c>
      <c r="L477" t="s">
        <v>49</v>
      </c>
      <c r="M477" t="s">
        <v>50</v>
      </c>
      <c r="N477" t="s">
        <v>51</v>
      </c>
      <c r="O477">
        <v>8</v>
      </c>
      <c r="P477" t="s">
        <v>30</v>
      </c>
      <c r="Q477">
        <v>12.3</v>
      </c>
      <c r="R477">
        <f t="shared" si="28"/>
        <v>3</v>
      </c>
      <c r="S477">
        <f t="shared" si="29"/>
        <v>3</v>
      </c>
      <c r="T477">
        <f t="shared" si="30"/>
        <v>3</v>
      </c>
      <c r="U477" s="2" t="str">
        <f t="shared" si="31"/>
        <v>3</v>
      </c>
    </row>
    <row r="478" spans="1:21" x14ac:dyDescent="0.25">
      <c r="A478">
        <v>441</v>
      </c>
      <c r="B478" t="s">
        <v>17</v>
      </c>
      <c r="C478">
        <v>0.36</v>
      </c>
      <c r="D478">
        <v>0.27500000000000002</v>
      </c>
      <c r="E478">
        <v>0.11</v>
      </c>
      <c r="F478">
        <v>0.23350000000000001</v>
      </c>
      <c r="G478">
        <v>9.5000000000000001E-2</v>
      </c>
      <c r="H478">
        <v>5.2499999999999998E-2</v>
      </c>
      <c r="I478">
        <v>8.5000000000000006E-2</v>
      </c>
      <c r="J478">
        <v>10</v>
      </c>
      <c r="K478">
        <v>8</v>
      </c>
      <c r="L478" t="s">
        <v>55</v>
      </c>
      <c r="M478" t="s">
        <v>56</v>
      </c>
      <c r="N478" t="s">
        <v>57</v>
      </c>
      <c r="O478">
        <v>3</v>
      </c>
      <c r="P478" t="s">
        <v>39</v>
      </c>
      <c r="Q478">
        <v>3.6</v>
      </c>
      <c r="R478">
        <f t="shared" si="28"/>
        <v>3</v>
      </c>
      <c r="S478">
        <f t="shared" si="29"/>
        <v>2</v>
      </c>
      <c r="T478">
        <f t="shared" si="30"/>
        <v>0</v>
      </c>
      <c r="U478" s="2" t="str">
        <f t="shared" si="31"/>
        <v>2</v>
      </c>
    </row>
    <row r="479" spans="1:21" x14ac:dyDescent="0.25">
      <c r="A479">
        <v>2011</v>
      </c>
      <c r="B479" t="s">
        <v>17</v>
      </c>
      <c r="C479">
        <v>0.435</v>
      </c>
      <c r="D479">
        <v>0.32500000000000001</v>
      </c>
      <c r="E479">
        <v>0.12</v>
      </c>
      <c r="F479">
        <v>0.34599999999999997</v>
      </c>
      <c r="G479">
        <v>0.159</v>
      </c>
      <c r="H479">
        <v>8.4000000000000005E-2</v>
      </c>
      <c r="I479">
        <v>9.5000000000000001E-2</v>
      </c>
      <c r="J479">
        <v>7</v>
      </c>
      <c r="K479">
        <v>5</v>
      </c>
      <c r="L479" t="s">
        <v>49</v>
      </c>
      <c r="M479" t="s">
        <v>50</v>
      </c>
      <c r="N479" t="s">
        <v>51</v>
      </c>
      <c r="O479">
        <v>8</v>
      </c>
      <c r="P479" t="s">
        <v>30</v>
      </c>
      <c r="Q479">
        <v>12.3</v>
      </c>
      <c r="R479">
        <f t="shared" si="28"/>
        <v>3</v>
      </c>
      <c r="S479">
        <f t="shared" si="29"/>
        <v>2</v>
      </c>
      <c r="T479">
        <f t="shared" si="30"/>
        <v>0</v>
      </c>
      <c r="U479" s="2" t="str">
        <f t="shared" si="31"/>
        <v>2</v>
      </c>
    </row>
    <row r="480" spans="1:21" x14ac:dyDescent="0.25">
      <c r="A480">
        <v>1941</v>
      </c>
      <c r="B480" t="s">
        <v>22</v>
      </c>
      <c r="C480">
        <v>0.625</v>
      </c>
      <c r="D480">
        <v>0.52</v>
      </c>
      <c r="E480">
        <v>0.18</v>
      </c>
      <c r="F480">
        <v>1.3540000000000001</v>
      </c>
      <c r="G480">
        <v>0.48449999999999999</v>
      </c>
      <c r="H480">
        <v>0.35099999999999998</v>
      </c>
      <c r="I480">
        <v>0.375</v>
      </c>
      <c r="J480">
        <v>11</v>
      </c>
      <c r="K480">
        <v>11</v>
      </c>
      <c r="L480" t="s">
        <v>37</v>
      </c>
      <c r="M480" t="s">
        <v>38</v>
      </c>
      <c r="N480" t="s">
        <v>29</v>
      </c>
      <c r="O480">
        <v>7</v>
      </c>
      <c r="P480" t="s">
        <v>26</v>
      </c>
      <c r="Q480">
        <v>2.5</v>
      </c>
      <c r="R480">
        <f t="shared" si="28"/>
        <v>3</v>
      </c>
      <c r="S480">
        <f t="shared" si="29"/>
        <v>2</v>
      </c>
      <c r="T480">
        <f t="shared" si="30"/>
        <v>0</v>
      </c>
      <c r="U480" s="2" t="str">
        <f t="shared" si="31"/>
        <v>2</v>
      </c>
    </row>
    <row r="481" spans="1:21" x14ac:dyDescent="0.25">
      <c r="A481">
        <v>538</v>
      </c>
      <c r="B481" t="s">
        <v>31</v>
      </c>
      <c r="C481">
        <v>0.28999999999999998</v>
      </c>
      <c r="D481">
        <v>0.23</v>
      </c>
      <c r="E481">
        <v>7.4999999999999997E-2</v>
      </c>
      <c r="F481">
        <v>0.11650000000000001</v>
      </c>
      <c r="G481">
        <v>4.2999999999999997E-2</v>
      </c>
      <c r="H481">
        <v>2.5499999999999998E-2</v>
      </c>
      <c r="I481">
        <v>0.04</v>
      </c>
      <c r="J481">
        <v>7</v>
      </c>
      <c r="K481">
        <v>15</v>
      </c>
      <c r="L481" t="s">
        <v>32</v>
      </c>
      <c r="M481" t="s">
        <v>33</v>
      </c>
      <c r="N481" t="s">
        <v>29</v>
      </c>
      <c r="O481">
        <v>8</v>
      </c>
      <c r="P481" t="s">
        <v>30</v>
      </c>
      <c r="Q481">
        <v>12.3</v>
      </c>
      <c r="R481">
        <f t="shared" si="28"/>
        <v>3</v>
      </c>
      <c r="S481">
        <f t="shared" si="29"/>
        <v>2</v>
      </c>
      <c r="T481">
        <f t="shared" si="30"/>
        <v>0</v>
      </c>
      <c r="U481" s="2" t="str">
        <f t="shared" si="31"/>
        <v>2</v>
      </c>
    </row>
    <row r="482" spans="1:21" x14ac:dyDescent="0.25">
      <c r="A482">
        <v>2552</v>
      </c>
      <c r="B482" t="s">
        <v>17</v>
      </c>
      <c r="C482">
        <v>0.29499999999999998</v>
      </c>
      <c r="D482">
        <v>0.22</v>
      </c>
      <c r="E482">
        <v>7.0000000000000007E-2</v>
      </c>
      <c r="F482">
        <v>0.126</v>
      </c>
      <c r="G482">
        <v>5.1499999999999997E-2</v>
      </c>
      <c r="H482">
        <v>2.75E-2</v>
      </c>
      <c r="I482">
        <v>3.5000000000000003E-2</v>
      </c>
      <c r="J482">
        <v>6</v>
      </c>
      <c r="K482">
        <v>11</v>
      </c>
      <c r="L482" t="s">
        <v>37</v>
      </c>
      <c r="M482" t="s">
        <v>38</v>
      </c>
      <c r="N482" t="s">
        <v>29</v>
      </c>
      <c r="O482">
        <v>7</v>
      </c>
      <c r="P482" t="s">
        <v>26</v>
      </c>
      <c r="Q482">
        <v>2.5</v>
      </c>
      <c r="R482">
        <f t="shared" si="28"/>
        <v>3</v>
      </c>
      <c r="S482">
        <f t="shared" si="29"/>
        <v>2</v>
      </c>
      <c r="T482">
        <f t="shared" si="30"/>
        <v>0</v>
      </c>
      <c r="U482" s="2" t="str">
        <f t="shared" si="31"/>
        <v>2</v>
      </c>
    </row>
    <row r="483" spans="1:21" x14ac:dyDescent="0.25">
      <c r="A483">
        <v>1068</v>
      </c>
      <c r="B483" t="s">
        <v>17</v>
      </c>
      <c r="C483">
        <v>0.34</v>
      </c>
      <c r="D483">
        <v>0.26500000000000001</v>
      </c>
      <c r="E483">
        <v>0.08</v>
      </c>
      <c r="F483">
        <v>0.20150000000000001</v>
      </c>
      <c r="G483">
        <v>0.09</v>
      </c>
      <c r="H483">
        <v>4.7500000000000001E-2</v>
      </c>
      <c r="I483">
        <v>5.5E-2</v>
      </c>
      <c r="J483">
        <v>5</v>
      </c>
      <c r="K483">
        <v>14</v>
      </c>
      <c r="L483" t="s">
        <v>60</v>
      </c>
      <c r="M483" t="s">
        <v>61</v>
      </c>
      <c r="N483" t="s">
        <v>62</v>
      </c>
      <c r="O483">
        <v>9</v>
      </c>
      <c r="P483" t="s">
        <v>58</v>
      </c>
      <c r="Q483">
        <v>1.9</v>
      </c>
      <c r="R483">
        <f t="shared" si="28"/>
        <v>3</v>
      </c>
      <c r="S483">
        <f t="shared" si="29"/>
        <v>2</v>
      </c>
      <c r="T483">
        <f t="shared" si="30"/>
        <v>0</v>
      </c>
      <c r="U483" s="2" t="str">
        <f t="shared" si="31"/>
        <v>2</v>
      </c>
    </row>
    <row r="484" spans="1:21" x14ac:dyDescent="0.25">
      <c r="A484">
        <v>2387</v>
      </c>
      <c r="B484" t="s">
        <v>22</v>
      </c>
      <c r="C484">
        <v>0.48499999999999999</v>
      </c>
      <c r="D484">
        <v>0.36499999999999999</v>
      </c>
      <c r="E484">
        <v>0.14000000000000001</v>
      </c>
      <c r="F484">
        <v>0.61950000000000005</v>
      </c>
      <c r="G484">
        <v>0.25950000000000001</v>
      </c>
      <c r="H484">
        <v>0.14449999999999999</v>
      </c>
      <c r="I484">
        <v>0.17699999999999999</v>
      </c>
      <c r="J484">
        <v>14</v>
      </c>
      <c r="K484">
        <v>12</v>
      </c>
      <c r="L484" t="s">
        <v>63</v>
      </c>
      <c r="M484" t="s">
        <v>64</v>
      </c>
      <c r="N484" t="s">
        <v>29</v>
      </c>
      <c r="O484">
        <v>3</v>
      </c>
      <c r="P484" t="s">
        <v>39</v>
      </c>
      <c r="Q484">
        <v>3.6</v>
      </c>
      <c r="R484">
        <f t="shared" si="28"/>
        <v>3</v>
      </c>
      <c r="S484">
        <f t="shared" si="29"/>
        <v>2</v>
      </c>
      <c r="T484">
        <f t="shared" si="30"/>
        <v>0</v>
      </c>
      <c r="U484" s="2" t="str">
        <f t="shared" si="31"/>
        <v>2</v>
      </c>
    </row>
    <row r="485" spans="1:21" x14ac:dyDescent="0.25">
      <c r="A485">
        <v>1153</v>
      </c>
      <c r="B485" t="s">
        <v>31</v>
      </c>
      <c r="C485">
        <v>0.59</v>
      </c>
      <c r="D485">
        <v>0.47</v>
      </c>
      <c r="E485">
        <v>0.15</v>
      </c>
      <c r="F485">
        <v>0.99550000000000005</v>
      </c>
      <c r="G485">
        <v>0.48099999999999998</v>
      </c>
      <c r="H485">
        <v>0.23200000000000001</v>
      </c>
      <c r="I485">
        <v>0.24</v>
      </c>
      <c r="J485">
        <v>8</v>
      </c>
      <c r="K485">
        <v>14</v>
      </c>
      <c r="L485" t="s">
        <v>60</v>
      </c>
      <c r="M485" t="s">
        <v>61</v>
      </c>
      <c r="N485" t="s">
        <v>62</v>
      </c>
      <c r="O485">
        <v>10</v>
      </c>
      <c r="P485" t="s">
        <v>35</v>
      </c>
      <c r="Q485">
        <v>24.1</v>
      </c>
      <c r="R485">
        <f t="shared" si="28"/>
        <v>3</v>
      </c>
      <c r="S485">
        <f t="shared" si="29"/>
        <v>3</v>
      </c>
      <c r="T485">
        <f t="shared" si="30"/>
        <v>3</v>
      </c>
      <c r="U485" s="2" t="str">
        <f t="shared" si="31"/>
        <v>3</v>
      </c>
    </row>
    <row r="486" spans="1:21" x14ac:dyDescent="0.25">
      <c r="A486">
        <v>15</v>
      </c>
      <c r="B486" t="s">
        <v>22</v>
      </c>
      <c r="C486">
        <v>0.47</v>
      </c>
      <c r="D486">
        <v>0.35499999999999998</v>
      </c>
      <c r="E486">
        <v>0.1</v>
      </c>
      <c r="F486">
        <v>0.47549999999999998</v>
      </c>
      <c r="G486">
        <v>0.16750000000000001</v>
      </c>
      <c r="H486">
        <v>8.0500000000000002E-2</v>
      </c>
      <c r="I486">
        <v>0.185</v>
      </c>
      <c r="J486">
        <v>10</v>
      </c>
      <c r="K486">
        <v>8</v>
      </c>
      <c r="L486" t="s">
        <v>55</v>
      </c>
      <c r="M486" t="s">
        <v>56</v>
      </c>
      <c r="N486" t="s">
        <v>57</v>
      </c>
      <c r="O486">
        <v>8</v>
      </c>
      <c r="P486" t="s">
        <v>30</v>
      </c>
      <c r="Q486">
        <v>12.3</v>
      </c>
      <c r="R486">
        <f t="shared" si="28"/>
        <v>3</v>
      </c>
      <c r="S486">
        <f t="shared" si="29"/>
        <v>2</v>
      </c>
      <c r="T486">
        <f t="shared" si="30"/>
        <v>0</v>
      </c>
      <c r="U486" s="2" t="str">
        <f t="shared" si="31"/>
        <v>2</v>
      </c>
    </row>
    <row r="487" spans="1:21" x14ac:dyDescent="0.25">
      <c r="A487">
        <v>4014</v>
      </c>
      <c r="B487" t="s">
        <v>31</v>
      </c>
      <c r="C487">
        <v>0.625</v>
      </c>
      <c r="D487">
        <v>0.505</v>
      </c>
      <c r="E487">
        <v>0.17499999999999999</v>
      </c>
      <c r="F487">
        <v>1.131</v>
      </c>
      <c r="G487">
        <v>0.54249999999999998</v>
      </c>
      <c r="H487">
        <v>0.22650000000000001</v>
      </c>
      <c r="I487">
        <v>0.32300000000000001</v>
      </c>
      <c r="J487">
        <v>8</v>
      </c>
      <c r="K487">
        <v>13</v>
      </c>
      <c r="L487" t="s">
        <v>27</v>
      </c>
      <c r="M487" t="s">
        <v>28</v>
      </c>
      <c r="N487" t="s">
        <v>29</v>
      </c>
      <c r="O487">
        <v>6</v>
      </c>
      <c r="P487" t="s">
        <v>36</v>
      </c>
      <c r="Q487">
        <v>14.1</v>
      </c>
      <c r="R487">
        <f t="shared" si="28"/>
        <v>3</v>
      </c>
      <c r="S487">
        <f t="shared" si="29"/>
        <v>3</v>
      </c>
      <c r="T487">
        <f t="shared" si="30"/>
        <v>3</v>
      </c>
      <c r="U487" s="2" t="str">
        <f t="shared" si="31"/>
        <v>3</v>
      </c>
    </row>
    <row r="488" spans="1:21" x14ac:dyDescent="0.25">
      <c r="A488">
        <v>2785</v>
      </c>
      <c r="B488" t="s">
        <v>31</v>
      </c>
      <c r="C488">
        <v>0.6</v>
      </c>
      <c r="D488">
        <v>0.45</v>
      </c>
      <c r="E488">
        <v>0.14499999999999999</v>
      </c>
      <c r="F488">
        <v>0.877</v>
      </c>
      <c r="G488">
        <v>0.4325</v>
      </c>
      <c r="H488">
        <v>0.155</v>
      </c>
      <c r="I488">
        <v>0.24</v>
      </c>
      <c r="J488">
        <v>9</v>
      </c>
      <c r="K488">
        <v>12</v>
      </c>
      <c r="L488" t="s">
        <v>63</v>
      </c>
      <c r="M488" t="s">
        <v>64</v>
      </c>
      <c r="N488" t="s">
        <v>29</v>
      </c>
      <c r="O488">
        <v>4</v>
      </c>
      <c r="P488" t="s">
        <v>59</v>
      </c>
      <c r="Q488">
        <v>6.1</v>
      </c>
      <c r="R488">
        <f t="shared" si="28"/>
        <v>3</v>
      </c>
      <c r="S488">
        <f t="shared" si="29"/>
        <v>3</v>
      </c>
      <c r="T488">
        <f t="shared" si="30"/>
        <v>3</v>
      </c>
      <c r="U488" s="2" t="str">
        <f t="shared" si="31"/>
        <v>3</v>
      </c>
    </row>
    <row r="489" spans="1:21" x14ac:dyDescent="0.25">
      <c r="A489">
        <v>715</v>
      </c>
      <c r="B489" t="s">
        <v>31</v>
      </c>
      <c r="C489">
        <v>0.35</v>
      </c>
      <c r="D489">
        <v>0.255</v>
      </c>
      <c r="E489">
        <v>0.08</v>
      </c>
      <c r="F489">
        <v>0.1915</v>
      </c>
      <c r="G489">
        <v>0.08</v>
      </c>
      <c r="H489">
        <v>3.85E-2</v>
      </c>
      <c r="I489">
        <v>6.3E-2</v>
      </c>
      <c r="J489">
        <v>9</v>
      </c>
      <c r="K489">
        <v>9</v>
      </c>
      <c r="L489" t="s">
        <v>67</v>
      </c>
      <c r="M489" t="s">
        <v>68</v>
      </c>
      <c r="N489" t="s">
        <v>69</v>
      </c>
      <c r="O489">
        <v>10</v>
      </c>
      <c r="P489" t="s">
        <v>35</v>
      </c>
      <c r="Q489">
        <v>24.1</v>
      </c>
      <c r="R489">
        <f t="shared" si="28"/>
        <v>3</v>
      </c>
      <c r="S489">
        <f t="shared" si="29"/>
        <v>2</v>
      </c>
      <c r="T489">
        <f t="shared" si="30"/>
        <v>0</v>
      </c>
      <c r="U489" s="2" t="str">
        <f t="shared" si="31"/>
        <v>2</v>
      </c>
    </row>
    <row r="490" spans="1:21" x14ac:dyDescent="0.25">
      <c r="A490">
        <v>1746</v>
      </c>
      <c r="B490" t="s">
        <v>22</v>
      </c>
      <c r="C490">
        <v>0.69</v>
      </c>
      <c r="D490">
        <v>0.55000000000000004</v>
      </c>
      <c r="E490">
        <v>0.2</v>
      </c>
      <c r="F490">
        <v>1.569</v>
      </c>
      <c r="G490">
        <v>0.68700000000000006</v>
      </c>
      <c r="H490">
        <v>0.36749999999999999</v>
      </c>
      <c r="I490">
        <v>0.46</v>
      </c>
      <c r="J490">
        <v>12</v>
      </c>
      <c r="K490">
        <v>3</v>
      </c>
      <c r="L490" t="s">
        <v>46</v>
      </c>
      <c r="M490" t="s">
        <v>47</v>
      </c>
      <c r="N490" t="s">
        <v>48</v>
      </c>
      <c r="O490">
        <v>5</v>
      </c>
      <c r="P490" t="s">
        <v>34</v>
      </c>
      <c r="Q490">
        <v>12.8</v>
      </c>
      <c r="R490">
        <f t="shared" si="28"/>
        <v>3</v>
      </c>
      <c r="S490">
        <f t="shared" si="29"/>
        <v>2</v>
      </c>
      <c r="T490">
        <f t="shared" si="30"/>
        <v>0</v>
      </c>
      <c r="U490" s="2" t="str">
        <f t="shared" si="31"/>
        <v>2</v>
      </c>
    </row>
    <row r="491" spans="1:21" x14ac:dyDescent="0.25">
      <c r="A491">
        <v>724</v>
      </c>
      <c r="B491" t="s">
        <v>31</v>
      </c>
      <c r="C491">
        <v>0.52500000000000002</v>
      </c>
      <c r="D491">
        <v>0.41</v>
      </c>
      <c r="E491">
        <v>0.13</v>
      </c>
      <c r="F491">
        <v>0.99</v>
      </c>
      <c r="G491">
        <v>0.38650000000000001</v>
      </c>
      <c r="H491">
        <v>0.24299999999999999</v>
      </c>
      <c r="I491">
        <v>0.29499999999999998</v>
      </c>
      <c r="J491">
        <v>15</v>
      </c>
      <c r="K491">
        <v>5</v>
      </c>
      <c r="L491" t="s">
        <v>49</v>
      </c>
      <c r="M491" t="s">
        <v>50</v>
      </c>
      <c r="N491" t="s">
        <v>51</v>
      </c>
      <c r="O491">
        <v>9</v>
      </c>
      <c r="P491" t="s">
        <v>58</v>
      </c>
      <c r="Q491">
        <v>1.9</v>
      </c>
      <c r="R491">
        <f t="shared" si="28"/>
        <v>3</v>
      </c>
      <c r="S491">
        <f t="shared" si="29"/>
        <v>2</v>
      </c>
      <c r="T491">
        <f t="shared" si="30"/>
        <v>0</v>
      </c>
      <c r="U491" s="2" t="str">
        <f t="shared" si="31"/>
        <v>2</v>
      </c>
    </row>
    <row r="492" spans="1:21" x14ac:dyDescent="0.25">
      <c r="A492">
        <v>2937</v>
      </c>
      <c r="B492" t="s">
        <v>31</v>
      </c>
      <c r="C492">
        <v>0.625</v>
      </c>
      <c r="D492">
        <v>0.495</v>
      </c>
      <c r="E492">
        <v>0.17499999999999999</v>
      </c>
      <c r="F492">
        <v>1.2075</v>
      </c>
      <c r="G492">
        <v>0.53100000000000003</v>
      </c>
      <c r="H492">
        <v>0.28100000000000003</v>
      </c>
      <c r="I492">
        <v>0.35249999999999998</v>
      </c>
      <c r="J492">
        <v>11</v>
      </c>
      <c r="K492">
        <v>7</v>
      </c>
      <c r="L492" t="s">
        <v>43</v>
      </c>
      <c r="M492" t="s">
        <v>44</v>
      </c>
      <c r="N492" t="s">
        <v>45</v>
      </c>
      <c r="O492">
        <v>7</v>
      </c>
      <c r="P492" t="s">
        <v>26</v>
      </c>
      <c r="Q492">
        <v>2.5</v>
      </c>
      <c r="R492">
        <f t="shared" si="28"/>
        <v>3</v>
      </c>
      <c r="S492">
        <f t="shared" si="29"/>
        <v>3</v>
      </c>
      <c r="T492">
        <f t="shared" si="30"/>
        <v>3</v>
      </c>
      <c r="U492" s="2" t="str">
        <f t="shared" si="31"/>
        <v>3</v>
      </c>
    </row>
    <row r="493" spans="1:21" x14ac:dyDescent="0.25">
      <c r="A493">
        <v>2419</v>
      </c>
      <c r="B493" t="s">
        <v>22</v>
      </c>
      <c r="C493">
        <v>0.46500000000000002</v>
      </c>
      <c r="D493">
        <v>0.35</v>
      </c>
      <c r="E493">
        <v>0.13</v>
      </c>
      <c r="F493">
        <v>0.49399999999999999</v>
      </c>
      <c r="G493">
        <v>0.19450000000000001</v>
      </c>
      <c r="H493">
        <v>0.10299999999999999</v>
      </c>
      <c r="I493">
        <v>0.155</v>
      </c>
      <c r="J493">
        <v>18</v>
      </c>
      <c r="K493">
        <v>7</v>
      </c>
      <c r="L493" t="s">
        <v>43</v>
      </c>
      <c r="M493" t="s">
        <v>44</v>
      </c>
      <c r="N493" t="s">
        <v>45</v>
      </c>
      <c r="O493">
        <v>3</v>
      </c>
      <c r="P493" t="s">
        <v>39</v>
      </c>
      <c r="Q493">
        <v>3.6</v>
      </c>
      <c r="R493">
        <f t="shared" si="28"/>
        <v>3</v>
      </c>
      <c r="S493">
        <f t="shared" si="29"/>
        <v>2</v>
      </c>
      <c r="T493">
        <f t="shared" si="30"/>
        <v>0</v>
      </c>
      <c r="U493" s="2" t="str">
        <f t="shared" si="31"/>
        <v>2</v>
      </c>
    </row>
    <row r="494" spans="1:21" x14ac:dyDescent="0.25">
      <c r="A494">
        <v>1478</v>
      </c>
      <c r="B494" t="s">
        <v>31</v>
      </c>
      <c r="C494">
        <v>0.56999999999999995</v>
      </c>
      <c r="D494">
        <v>0.44500000000000001</v>
      </c>
      <c r="E494">
        <v>0.15</v>
      </c>
      <c r="F494">
        <v>0.98750000000000004</v>
      </c>
      <c r="G494">
        <v>0.504</v>
      </c>
      <c r="H494">
        <v>0.20699999999999999</v>
      </c>
      <c r="I494">
        <v>0.249</v>
      </c>
      <c r="J494">
        <v>8</v>
      </c>
      <c r="K494">
        <v>3</v>
      </c>
      <c r="L494" t="s">
        <v>46</v>
      </c>
      <c r="M494" t="s">
        <v>47</v>
      </c>
      <c r="N494" t="s">
        <v>48</v>
      </c>
      <c r="O494">
        <v>5</v>
      </c>
      <c r="P494" t="s">
        <v>34</v>
      </c>
      <c r="Q494">
        <v>12.8</v>
      </c>
      <c r="R494">
        <f t="shared" si="28"/>
        <v>3</v>
      </c>
      <c r="S494">
        <f t="shared" si="29"/>
        <v>3</v>
      </c>
      <c r="T494">
        <f t="shared" si="30"/>
        <v>3</v>
      </c>
      <c r="U494" s="2" t="str">
        <f t="shared" si="31"/>
        <v>3</v>
      </c>
    </row>
    <row r="495" spans="1:21" x14ac:dyDescent="0.25">
      <c r="A495">
        <v>578</v>
      </c>
      <c r="B495" t="s">
        <v>22</v>
      </c>
      <c r="C495">
        <v>0.58499999999999996</v>
      </c>
      <c r="D495">
        <v>0.435</v>
      </c>
      <c r="E495">
        <v>0.17499999999999999</v>
      </c>
      <c r="F495">
        <v>0.98199999999999998</v>
      </c>
      <c r="G495">
        <v>0.40550000000000003</v>
      </c>
      <c r="H495">
        <v>0.2495</v>
      </c>
      <c r="I495">
        <v>0.27</v>
      </c>
      <c r="J495">
        <v>10</v>
      </c>
      <c r="K495">
        <v>9</v>
      </c>
      <c r="L495" t="s">
        <v>67</v>
      </c>
      <c r="M495" t="s">
        <v>68</v>
      </c>
      <c r="N495" t="s">
        <v>69</v>
      </c>
      <c r="O495">
        <v>2</v>
      </c>
      <c r="P495" t="s">
        <v>70</v>
      </c>
      <c r="Q495">
        <v>18</v>
      </c>
      <c r="R495">
        <f t="shared" si="28"/>
        <v>3</v>
      </c>
      <c r="S495">
        <f t="shared" si="29"/>
        <v>2</v>
      </c>
      <c r="T495">
        <f t="shared" si="30"/>
        <v>0</v>
      </c>
      <c r="U495" s="2" t="str">
        <f t="shared" si="31"/>
        <v>2</v>
      </c>
    </row>
    <row r="496" spans="1:21" x14ac:dyDescent="0.25">
      <c r="A496">
        <v>3682</v>
      </c>
      <c r="B496" t="s">
        <v>31</v>
      </c>
      <c r="C496">
        <v>0.61499999999999999</v>
      </c>
      <c r="D496">
        <v>0.47</v>
      </c>
      <c r="E496">
        <v>0.17499999999999999</v>
      </c>
      <c r="F496">
        <v>1.242</v>
      </c>
      <c r="G496">
        <v>0.5675</v>
      </c>
      <c r="H496">
        <v>0.28699999999999998</v>
      </c>
      <c r="I496">
        <v>0.317</v>
      </c>
      <c r="J496">
        <v>11</v>
      </c>
      <c r="K496">
        <v>12</v>
      </c>
      <c r="L496" t="s">
        <v>63</v>
      </c>
      <c r="M496" t="s">
        <v>64</v>
      </c>
      <c r="N496" t="s">
        <v>29</v>
      </c>
      <c r="O496">
        <v>2</v>
      </c>
      <c r="P496" t="s">
        <v>70</v>
      </c>
      <c r="Q496">
        <v>18</v>
      </c>
      <c r="R496">
        <f t="shared" si="28"/>
        <v>3</v>
      </c>
      <c r="S496">
        <f t="shared" si="29"/>
        <v>3</v>
      </c>
      <c r="T496">
        <f t="shared" si="30"/>
        <v>3</v>
      </c>
      <c r="U496" s="2" t="str">
        <f t="shared" si="31"/>
        <v>3</v>
      </c>
    </row>
    <row r="497" spans="1:21" x14ac:dyDescent="0.25">
      <c r="A497">
        <v>3834</v>
      </c>
      <c r="B497" t="s">
        <v>31</v>
      </c>
      <c r="C497">
        <v>0.53500000000000003</v>
      </c>
      <c r="D497">
        <v>0.41</v>
      </c>
      <c r="E497">
        <v>0.15</v>
      </c>
      <c r="F497">
        <v>0.8105</v>
      </c>
      <c r="G497">
        <v>0.34499999999999997</v>
      </c>
      <c r="H497">
        <v>0.187</v>
      </c>
      <c r="I497">
        <v>0.24</v>
      </c>
      <c r="J497">
        <v>11</v>
      </c>
      <c r="K497">
        <v>2</v>
      </c>
      <c r="L497" t="s">
        <v>52</v>
      </c>
      <c r="M497" t="s">
        <v>53</v>
      </c>
      <c r="N497" t="s">
        <v>54</v>
      </c>
      <c r="O497">
        <v>5</v>
      </c>
      <c r="P497" t="s">
        <v>34</v>
      </c>
      <c r="Q497">
        <v>12.8</v>
      </c>
      <c r="R497">
        <f t="shared" si="28"/>
        <v>3</v>
      </c>
      <c r="S497">
        <f t="shared" si="29"/>
        <v>2</v>
      </c>
      <c r="T497">
        <f t="shared" si="30"/>
        <v>0</v>
      </c>
      <c r="U497" s="2" t="str">
        <f t="shared" si="31"/>
        <v>2</v>
      </c>
    </row>
    <row r="498" spans="1:21" x14ac:dyDescent="0.25">
      <c r="A498">
        <v>3730</v>
      </c>
      <c r="B498" t="s">
        <v>31</v>
      </c>
      <c r="C498">
        <v>0.51</v>
      </c>
      <c r="D498">
        <v>0.38</v>
      </c>
      <c r="E498">
        <v>0.13500000000000001</v>
      </c>
      <c r="F498">
        <v>0.68100000000000005</v>
      </c>
      <c r="G498">
        <v>0.34350000000000003</v>
      </c>
      <c r="H498">
        <v>0.14199999999999999</v>
      </c>
      <c r="I498">
        <v>0.17</v>
      </c>
      <c r="J498">
        <v>9</v>
      </c>
      <c r="K498">
        <v>9</v>
      </c>
      <c r="L498" t="s">
        <v>67</v>
      </c>
      <c r="M498" t="s">
        <v>68</v>
      </c>
      <c r="N498" t="s">
        <v>69</v>
      </c>
      <c r="O498">
        <v>10</v>
      </c>
      <c r="P498" t="s">
        <v>35</v>
      </c>
      <c r="Q498">
        <v>24.1</v>
      </c>
      <c r="R498">
        <f t="shared" si="28"/>
        <v>3</v>
      </c>
      <c r="S498">
        <f t="shared" si="29"/>
        <v>2</v>
      </c>
      <c r="T498">
        <f t="shared" si="30"/>
        <v>0</v>
      </c>
      <c r="U498" s="2" t="str">
        <f t="shared" si="31"/>
        <v>2</v>
      </c>
    </row>
    <row r="499" spans="1:21" x14ac:dyDescent="0.25">
      <c r="A499">
        <v>2029</v>
      </c>
      <c r="B499" t="s">
        <v>22</v>
      </c>
      <c r="C499">
        <v>0.56999999999999995</v>
      </c>
      <c r="D499">
        <v>0.435</v>
      </c>
      <c r="E499">
        <v>0.15</v>
      </c>
      <c r="F499">
        <v>0.82950000000000002</v>
      </c>
      <c r="G499">
        <v>0.38750000000000001</v>
      </c>
      <c r="H499">
        <v>0.156</v>
      </c>
      <c r="I499">
        <v>0.245</v>
      </c>
      <c r="J499">
        <v>10</v>
      </c>
      <c r="K499">
        <v>7</v>
      </c>
      <c r="L499" t="s">
        <v>43</v>
      </c>
      <c r="M499" t="s">
        <v>44</v>
      </c>
      <c r="N499" t="s">
        <v>45</v>
      </c>
      <c r="O499">
        <v>7</v>
      </c>
      <c r="P499" t="s">
        <v>26</v>
      </c>
      <c r="Q499">
        <v>2.5</v>
      </c>
      <c r="R499">
        <f t="shared" si="28"/>
        <v>3</v>
      </c>
      <c r="S499">
        <f t="shared" si="29"/>
        <v>2</v>
      </c>
      <c r="T499">
        <f t="shared" si="30"/>
        <v>0</v>
      </c>
      <c r="U499" s="2" t="str">
        <f t="shared" si="31"/>
        <v>2</v>
      </c>
    </row>
    <row r="500" spans="1:21" x14ac:dyDescent="0.25">
      <c r="A500">
        <v>3778</v>
      </c>
      <c r="B500" t="s">
        <v>31</v>
      </c>
      <c r="C500">
        <v>0.58499999999999996</v>
      </c>
      <c r="D500">
        <v>0.47</v>
      </c>
      <c r="E500">
        <v>0.14499999999999999</v>
      </c>
      <c r="F500">
        <v>0.95650000000000002</v>
      </c>
      <c r="G500">
        <v>0.40250000000000002</v>
      </c>
      <c r="H500">
        <v>0.23649999999999999</v>
      </c>
      <c r="I500">
        <v>0.26500000000000001</v>
      </c>
      <c r="J500">
        <v>9</v>
      </c>
      <c r="K500">
        <v>7</v>
      </c>
      <c r="L500" t="s">
        <v>43</v>
      </c>
      <c r="M500" t="s">
        <v>44</v>
      </c>
      <c r="N500" t="s">
        <v>45</v>
      </c>
      <c r="O500">
        <v>6</v>
      </c>
      <c r="P500" t="s">
        <v>36</v>
      </c>
      <c r="Q500">
        <v>14.1</v>
      </c>
      <c r="R500">
        <f t="shared" si="28"/>
        <v>3</v>
      </c>
      <c r="S500">
        <f t="shared" si="29"/>
        <v>3</v>
      </c>
      <c r="T500">
        <f t="shared" si="30"/>
        <v>3</v>
      </c>
      <c r="U500" s="2" t="str">
        <f t="shared" si="31"/>
        <v>3</v>
      </c>
    </row>
    <row r="501" spans="1:21" x14ac:dyDescent="0.25">
      <c r="A501">
        <v>1728</v>
      </c>
      <c r="B501" t="s">
        <v>31</v>
      </c>
      <c r="C501">
        <v>0.66</v>
      </c>
      <c r="D501">
        <v>0.53</v>
      </c>
      <c r="E501">
        <v>0.19500000000000001</v>
      </c>
      <c r="F501">
        <v>1.5505</v>
      </c>
      <c r="G501">
        <v>0.65049999999999997</v>
      </c>
      <c r="H501">
        <v>0.32950000000000002</v>
      </c>
      <c r="I501">
        <v>0.495</v>
      </c>
      <c r="J501">
        <v>10</v>
      </c>
      <c r="K501">
        <v>5</v>
      </c>
      <c r="L501" t="s">
        <v>49</v>
      </c>
      <c r="M501" t="s">
        <v>50</v>
      </c>
      <c r="N501" t="s">
        <v>51</v>
      </c>
      <c r="O501">
        <v>3</v>
      </c>
      <c r="P501" t="s">
        <v>39</v>
      </c>
      <c r="Q501">
        <v>3.6</v>
      </c>
      <c r="R501">
        <f t="shared" si="28"/>
        <v>3</v>
      </c>
      <c r="S501">
        <f t="shared" si="29"/>
        <v>3</v>
      </c>
      <c r="T501">
        <f t="shared" si="30"/>
        <v>3</v>
      </c>
      <c r="U501" s="2" t="str">
        <f t="shared" si="31"/>
        <v>3</v>
      </c>
    </row>
    <row r="502" spans="1:21" x14ac:dyDescent="0.25">
      <c r="A502">
        <v>2460</v>
      </c>
      <c r="B502" t="s">
        <v>22</v>
      </c>
      <c r="C502">
        <v>0.58499999999999996</v>
      </c>
      <c r="D502">
        <v>0.47</v>
      </c>
      <c r="E502">
        <v>0.17</v>
      </c>
      <c r="F502">
        <v>1.099</v>
      </c>
      <c r="G502">
        <v>0.39750000000000002</v>
      </c>
      <c r="H502">
        <v>0.23250000000000001</v>
      </c>
      <c r="I502">
        <v>0.35799999999999998</v>
      </c>
      <c r="J502">
        <v>20</v>
      </c>
      <c r="K502">
        <v>1</v>
      </c>
      <c r="L502" t="s">
        <v>65</v>
      </c>
      <c r="M502" t="s">
        <v>66</v>
      </c>
      <c r="N502" t="s">
        <v>29</v>
      </c>
      <c r="O502">
        <v>5</v>
      </c>
      <c r="P502" t="s">
        <v>34</v>
      </c>
      <c r="Q502">
        <v>12.8</v>
      </c>
      <c r="R502">
        <f t="shared" si="28"/>
        <v>3</v>
      </c>
      <c r="S502">
        <f t="shared" si="29"/>
        <v>2</v>
      </c>
      <c r="T502">
        <f t="shared" si="30"/>
        <v>0</v>
      </c>
      <c r="U502" s="2" t="str">
        <f t="shared" si="31"/>
        <v>2</v>
      </c>
    </row>
    <row r="503" spans="1:21" x14ac:dyDescent="0.25">
      <c r="A503">
        <v>1686</v>
      </c>
      <c r="B503" t="s">
        <v>17</v>
      </c>
      <c r="C503">
        <v>0.62</v>
      </c>
      <c r="D503">
        <v>0.45</v>
      </c>
      <c r="E503">
        <v>0.13500000000000001</v>
      </c>
      <c r="F503">
        <v>0.92400000000000004</v>
      </c>
      <c r="G503">
        <v>0.35799999999999998</v>
      </c>
      <c r="H503">
        <v>0.22650000000000001</v>
      </c>
      <c r="I503">
        <v>0.29649999999999999</v>
      </c>
      <c r="J503">
        <v>10</v>
      </c>
      <c r="K503">
        <v>8</v>
      </c>
      <c r="L503" t="s">
        <v>55</v>
      </c>
      <c r="M503" t="s">
        <v>56</v>
      </c>
      <c r="N503" t="s">
        <v>57</v>
      </c>
      <c r="O503">
        <v>8</v>
      </c>
      <c r="P503" t="s">
        <v>30</v>
      </c>
      <c r="Q503">
        <v>12.3</v>
      </c>
      <c r="R503">
        <f t="shared" si="28"/>
        <v>3</v>
      </c>
      <c r="S503">
        <f t="shared" si="29"/>
        <v>2</v>
      </c>
      <c r="T503">
        <f t="shared" si="30"/>
        <v>0</v>
      </c>
      <c r="U503" s="2" t="str">
        <f t="shared" si="31"/>
        <v>2</v>
      </c>
    </row>
    <row r="504" spans="1:21" x14ac:dyDescent="0.25">
      <c r="A504">
        <v>2483</v>
      </c>
      <c r="B504" t="s">
        <v>31</v>
      </c>
      <c r="C504">
        <v>0.52</v>
      </c>
      <c r="D504">
        <v>0.4</v>
      </c>
      <c r="E504">
        <v>0.16500000000000001</v>
      </c>
      <c r="F504">
        <v>0.85650000000000004</v>
      </c>
      <c r="G504">
        <v>0.27450000000000002</v>
      </c>
      <c r="H504">
        <v>0.20100000000000001</v>
      </c>
      <c r="I504">
        <v>0.21</v>
      </c>
      <c r="J504">
        <v>12</v>
      </c>
      <c r="K504">
        <v>13</v>
      </c>
      <c r="L504" t="s">
        <v>27</v>
      </c>
      <c r="M504" t="s">
        <v>28</v>
      </c>
      <c r="N504" t="s">
        <v>29</v>
      </c>
      <c r="O504">
        <v>5</v>
      </c>
      <c r="P504" t="s">
        <v>34</v>
      </c>
      <c r="Q504">
        <v>12.8</v>
      </c>
      <c r="R504">
        <f t="shared" si="28"/>
        <v>3</v>
      </c>
      <c r="S504">
        <f t="shared" si="29"/>
        <v>2</v>
      </c>
      <c r="T504">
        <f t="shared" si="30"/>
        <v>0</v>
      </c>
      <c r="U504" s="2" t="str">
        <f t="shared" si="31"/>
        <v>2</v>
      </c>
    </row>
    <row r="505" spans="1:21" x14ac:dyDescent="0.25">
      <c r="A505">
        <v>2733</v>
      </c>
      <c r="B505" t="s">
        <v>17</v>
      </c>
      <c r="C505">
        <v>0.41</v>
      </c>
      <c r="D505">
        <v>0.32500000000000001</v>
      </c>
      <c r="E505">
        <v>0.11</v>
      </c>
      <c r="F505">
        <v>0.32600000000000001</v>
      </c>
      <c r="G505">
        <v>0.13250000000000001</v>
      </c>
      <c r="H505">
        <v>7.4999999999999997E-2</v>
      </c>
      <c r="I505">
        <v>0.10100000000000001</v>
      </c>
      <c r="J505">
        <v>8</v>
      </c>
      <c r="K505">
        <v>7</v>
      </c>
      <c r="L505" t="s">
        <v>43</v>
      </c>
      <c r="M505" t="s">
        <v>44</v>
      </c>
      <c r="N505" t="s">
        <v>45</v>
      </c>
      <c r="O505">
        <v>2</v>
      </c>
      <c r="P505" t="s">
        <v>70</v>
      </c>
      <c r="Q505">
        <v>18</v>
      </c>
      <c r="R505">
        <f t="shared" si="28"/>
        <v>3</v>
      </c>
      <c r="S505">
        <f t="shared" si="29"/>
        <v>2</v>
      </c>
      <c r="T505">
        <f t="shared" si="30"/>
        <v>0</v>
      </c>
      <c r="U505" s="2" t="str">
        <f t="shared" si="31"/>
        <v>2</v>
      </c>
    </row>
    <row r="506" spans="1:21" x14ac:dyDescent="0.25">
      <c r="A506">
        <v>831</v>
      </c>
      <c r="B506" t="s">
        <v>31</v>
      </c>
      <c r="C506">
        <v>0.41499999999999998</v>
      </c>
      <c r="D506">
        <v>0.30499999999999999</v>
      </c>
      <c r="E506">
        <v>0.1</v>
      </c>
      <c r="F506">
        <v>0.32500000000000001</v>
      </c>
      <c r="G506">
        <v>0.156</v>
      </c>
      <c r="H506">
        <v>5.0500000000000003E-2</v>
      </c>
      <c r="I506">
        <v>9.0999999999999998E-2</v>
      </c>
      <c r="J506">
        <v>6</v>
      </c>
      <c r="K506">
        <v>4</v>
      </c>
      <c r="L506" t="s">
        <v>18</v>
      </c>
      <c r="M506" t="s">
        <v>19</v>
      </c>
      <c r="N506" t="s">
        <v>20</v>
      </c>
      <c r="O506">
        <v>7</v>
      </c>
      <c r="P506" t="s">
        <v>26</v>
      </c>
      <c r="Q506">
        <v>2.5</v>
      </c>
      <c r="R506">
        <f t="shared" si="28"/>
        <v>3</v>
      </c>
      <c r="S506">
        <f t="shared" si="29"/>
        <v>2</v>
      </c>
      <c r="T506">
        <f t="shared" si="30"/>
        <v>0</v>
      </c>
      <c r="U506" s="2" t="str">
        <f t="shared" si="31"/>
        <v>2</v>
      </c>
    </row>
    <row r="507" spans="1:21" x14ac:dyDescent="0.25">
      <c r="A507">
        <v>3148</v>
      </c>
      <c r="B507" t="s">
        <v>22</v>
      </c>
      <c r="C507">
        <v>0.64500000000000002</v>
      </c>
      <c r="D507">
        <v>0.5</v>
      </c>
      <c r="E507">
        <v>0.18</v>
      </c>
      <c r="F507">
        <v>1.2785</v>
      </c>
      <c r="G507">
        <v>0.53449999999999998</v>
      </c>
      <c r="H507">
        <v>0.29949999999999999</v>
      </c>
      <c r="I507">
        <v>0.34499999999999997</v>
      </c>
      <c r="J507">
        <v>13</v>
      </c>
      <c r="K507">
        <v>11</v>
      </c>
      <c r="L507" t="s">
        <v>37</v>
      </c>
      <c r="M507" t="s">
        <v>38</v>
      </c>
      <c r="N507" t="s">
        <v>29</v>
      </c>
      <c r="O507">
        <v>5</v>
      </c>
      <c r="P507" t="s">
        <v>34</v>
      </c>
      <c r="Q507">
        <v>12.8</v>
      </c>
      <c r="R507">
        <f t="shared" si="28"/>
        <v>3</v>
      </c>
      <c r="S507">
        <f t="shared" si="29"/>
        <v>2</v>
      </c>
      <c r="T507">
        <f t="shared" si="30"/>
        <v>0</v>
      </c>
      <c r="U507" s="2" t="str">
        <f t="shared" si="31"/>
        <v>2</v>
      </c>
    </row>
    <row r="508" spans="1:21" x14ac:dyDescent="0.25">
      <c r="A508">
        <v>2510</v>
      </c>
      <c r="B508" t="s">
        <v>17</v>
      </c>
      <c r="C508">
        <v>0.41499999999999998</v>
      </c>
      <c r="D508">
        <v>0.315</v>
      </c>
      <c r="E508">
        <v>0.09</v>
      </c>
      <c r="F508">
        <v>0.36249999999999999</v>
      </c>
      <c r="G508">
        <v>0.17499999999999999</v>
      </c>
      <c r="H508">
        <v>8.3500000000000005E-2</v>
      </c>
      <c r="I508">
        <v>9.2999999999999999E-2</v>
      </c>
      <c r="J508">
        <v>6</v>
      </c>
      <c r="K508">
        <v>8</v>
      </c>
      <c r="L508" t="s">
        <v>55</v>
      </c>
      <c r="M508" t="s">
        <v>56</v>
      </c>
      <c r="N508" t="s">
        <v>57</v>
      </c>
      <c r="O508">
        <v>3</v>
      </c>
      <c r="P508" t="s">
        <v>39</v>
      </c>
      <c r="Q508">
        <v>3.6</v>
      </c>
      <c r="R508">
        <f t="shared" si="28"/>
        <v>3</v>
      </c>
      <c r="S508">
        <f t="shared" si="29"/>
        <v>2</v>
      </c>
      <c r="T508">
        <f t="shared" si="30"/>
        <v>0</v>
      </c>
      <c r="U508" s="2" t="str">
        <f t="shared" si="31"/>
        <v>2</v>
      </c>
    </row>
    <row r="509" spans="1:21" x14ac:dyDescent="0.25">
      <c r="A509">
        <v>508</v>
      </c>
      <c r="B509" t="s">
        <v>31</v>
      </c>
      <c r="C509">
        <v>0.58499999999999996</v>
      </c>
      <c r="D509">
        <v>0.45500000000000002</v>
      </c>
      <c r="E509">
        <v>0.22500000000000001</v>
      </c>
      <c r="F509">
        <v>1.0549999999999999</v>
      </c>
      <c r="G509">
        <v>0.38150000000000001</v>
      </c>
      <c r="H509">
        <v>0.221</v>
      </c>
      <c r="I509">
        <v>0.36499999999999999</v>
      </c>
      <c r="J509">
        <v>15</v>
      </c>
      <c r="K509">
        <v>4</v>
      </c>
      <c r="L509" t="s">
        <v>18</v>
      </c>
      <c r="M509" t="s">
        <v>19</v>
      </c>
      <c r="N509" t="s">
        <v>20</v>
      </c>
      <c r="O509">
        <v>4</v>
      </c>
      <c r="P509" t="s">
        <v>59</v>
      </c>
      <c r="Q509">
        <v>6.1</v>
      </c>
      <c r="R509">
        <f t="shared" si="28"/>
        <v>3</v>
      </c>
      <c r="S509">
        <f t="shared" si="29"/>
        <v>2</v>
      </c>
      <c r="T509">
        <f t="shared" si="30"/>
        <v>0</v>
      </c>
      <c r="U509" s="2" t="str">
        <f t="shared" si="31"/>
        <v>2</v>
      </c>
    </row>
    <row r="510" spans="1:21" x14ac:dyDescent="0.25">
      <c r="A510">
        <v>2667</v>
      </c>
      <c r="B510" t="s">
        <v>31</v>
      </c>
      <c r="C510">
        <v>0.57999999999999996</v>
      </c>
      <c r="D510">
        <v>0.45500000000000002</v>
      </c>
      <c r="E510">
        <v>0.13</v>
      </c>
      <c r="F510">
        <v>0.85199999999999998</v>
      </c>
      <c r="G510">
        <v>0.41</v>
      </c>
      <c r="H510">
        <v>0.17249999999999999</v>
      </c>
      <c r="I510">
        <v>0.22500000000000001</v>
      </c>
      <c r="J510">
        <v>8</v>
      </c>
      <c r="K510">
        <v>10</v>
      </c>
      <c r="L510" t="s">
        <v>23</v>
      </c>
      <c r="M510" t="s">
        <v>24</v>
      </c>
      <c r="N510" t="s">
        <v>25</v>
      </c>
      <c r="O510">
        <v>7</v>
      </c>
      <c r="P510" t="s">
        <v>26</v>
      </c>
      <c r="Q510">
        <v>2.5</v>
      </c>
      <c r="R510">
        <f t="shared" si="28"/>
        <v>3</v>
      </c>
      <c r="S510">
        <f t="shared" si="29"/>
        <v>3</v>
      </c>
      <c r="T510">
        <f t="shared" si="30"/>
        <v>3</v>
      </c>
      <c r="U510" s="2" t="str">
        <f t="shared" si="31"/>
        <v>3</v>
      </c>
    </row>
    <row r="511" spans="1:21" x14ac:dyDescent="0.25">
      <c r="A511">
        <v>2171</v>
      </c>
      <c r="B511" t="s">
        <v>31</v>
      </c>
      <c r="C511">
        <v>0.28499999999999998</v>
      </c>
      <c r="D511">
        <v>0.21</v>
      </c>
      <c r="E511">
        <v>7.4999999999999997E-2</v>
      </c>
      <c r="F511">
        <v>0.11849999999999999</v>
      </c>
      <c r="G511">
        <v>5.5E-2</v>
      </c>
      <c r="H511">
        <v>2.8500000000000001E-2</v>
      </c>
      <c r="I511">
        <v>0.04</v>
      </c>
      <c r="J511">
        <v>7</v>
      </c>
      <c r="K511">
        <v>8</v>
      </c>
      <c r="L511" t="s">
        <v>55</v>
      </c>
      <c r="M511" t="s">
        <v>56</v>
      </c>
      <c r="N511" t="s">
        <v>57</v>
      </c>
      <c r="O511">
        <v>8</v>
      </c>
      <c r="P511" t="s">
        <v>30</v>
      </c>
      <c r="Q511">
        <v>12.3</v>
      </c>
      <c r="R511">
        <f t="shared" si="28"/>
        <v>3</v>
      </c>
      <c r="S511">
        <f t="shared" si="29"/>
        <v>2</v>
      </c>
      <c r="T511">
        <f t="shared" si="30"/>
        <v>0</v>
      </c>
      <c r="U511" s="2" t="str">
        <f t="shared" si="31"/>
        <v>2</v>
      </c>
    </row>
    <row r="512" spans="1:21" x14ac:dyDescent="0.25">
      <c r="A512">
        <v>3773</v>
      </c>
      <c r="B512" t="s">
        <v>31</v>
      </c>
      <c r="C512">
        <v>0.57499999999999996</v>
      </c>
      <c r="D512">
        <v>0.46500000000000002</v>
      </c>
      <c r="E512">
        <v>0.12</v>
      </c>
      <c r="F512">
        <v>1.0535000000000001</v>
      </c>
      <c r="G512">
        <v>0.51600000000000001</v>
      </c>
      <c r="H512">
        <v>0.2185</v>
      </c>
      <c r="I512">
        <v>0.23499999999999999</v>
      </c>
      <c r="J512">
        <v>9</v>
      </c>
      <c r="K512">
        <v>13</v>
      </c>
      <c r="L512" t="s">
        <v>27</v>
      </c>
      <c r="M512" t="s">
        <v>28</v>
      </c>
      <c r="N512" t="s">
        <v>29</v>
      </c>
      <c r="O512">
        <v>9</v>
      </c>
      <c r="P512" t="s">
        <v>58</v>
      </c>
      <c r="Q512">
        <v>1.9</v>
      </c>
      <c r="R512">
        <f t="shared" si="28"/>
        <v>3</v>
      </c>
      <c r="S512">
        <f t="shared" si="29"/>
        <v>3</v>
      </c>
      <c r="T512">
        <f t="shared" si="30"/>
        <v>3</v>
      </c>
      <c r="U512" s="2" t="str">
        <f t="shared" si="31"/>
        <v>3</v>
      </c>
    </row>
    <row r="513" spans="1:21" x14ac:dyDescent="0.25">
      <c r="A513">
        <v>2821</v>
      </c>
      <c r="B513" t="s">
        <v>17</v>
      </c>
      <c r="C513">
        <v>0.375</v>
      </c>
      <c r="D513">
        <v>0.28499999999999998</v>
      </c>
      <c r="E513">
        <v>0.09</v>
      </c>
      <c r="F513">
        <v>0.2545</v>
      </c>
      <c r="G513">
        <v>0.11899999999999999</v>
      </c>
      <c r="H513">
        <v>5.9499999999999997E-2</v>
      </c>
      <c r="I513">
        <v>6.7500000000000004E-2</v>
      </c>
      <c r="J513">
        <v>6</v>
      </c>
      <c r="K513">
        <v>2</v>
      </c>
      <c r="L513" t="s">
        <v>52</v>
      </c>
      <c r="M513" t="s">
        <v>53</v>
      </c>
      <c r="N513" t="s">
        <v>54</v>
      </c>
      <c r="O513">
        <v>3</v>
      </c>
      <c r="P513" t="s">
        <v>39</v>
      </c>
      <c r="Q513">
        <v>3.6</v>
      </c>
      <c r="R513">
        <f t="shared" si="28"/>
        <v>3</v>
      </c>
      <c r="S513">
        <f t="shared" si="29"/>
        <v>2</v>
      </c>
      <c r="T513">
        <f t="shared" si="30"/>
        <v>0</v>
      </c>
      <c r="U513" s="2" t="str">
        <f t="shared" si="31"/>
        <v>2</v>
      </c>
    </row>
    <row r="514" spans="1:21" x14ac:dyDescent="0.25">
      <c r="A514">
        <v>3897</v>
      </c>
      <c r="B514" t="s">
        <v>31</v>
      </c>
      <c r="C514">
        <v>0.76</v>
      </c>
      <c r="D514">
        <v>0.57499999999999996</v>
      </c>
      <c r="E514">
        <v>0.19</v>
      </c>
      <c r="F514">
        <v>1.829</v>
      </c>
      <c r="G514">
        <v>0.70350000000000001</v>
      </c>
      <c r="H514">
        <v>0.38600000000000001</v>
      </c>
      <c r="I514">
        <v>0.56000000000000005</v>
      </c>
      <c r="J514">
        <v>14</v>
      </c>
      <c r="K514">
        <v>4</v>
      </c>
      <c r="L514" t="s">
        <v>18</v>
      </c>
      <c r="M514" t="s">
        <v>19</v>
      </c>
      <c r="N514" t="s">
        <v>20</v>
      </c>
      <c r="O514">
        <v>9</v>
      </c>
      <c r="P514" t="s">
        <v>58</v>
      </c>
      <c r="Q514">
        <v>1.9</v>
      </c>
      <c r="R514">
        <f t="shared" ref="R514:R577" si="32">IF(OR(AND(J514&gt;15,B514="I"),AND(B514="M",C514&gt;0.75),OR(AND(I514&gt;0.8,G514&gt;0.5),G514&gt;1.2)),1,3)</f>
        <v>1</v>
      </c>
      <c r="S514">
        <f t="shared" ref="S514:S577" si="33">IF(OR(AND(I514&lt;0.4,G514&lt;0.4),OR(C514&lt;0.36),OR(AND(J514&gt;15,B514="M"),J514&gt;18,B514="F")),2,3)</f>
        <v>3</v>
      </c>
      <c r="T514">
        <f t="shared" ref="T514:T577" si="34">IF(AND(R514=3, S514=3),3, 0)</f>
        <v>0</v>
      </c>
      <c r="U514" s="2" t="str">
        <f t="shared" ref="U514:U577" si="35">IF(R514=1,"1",IF(S514=2,"2",IF(AND(R514=3,S514=3),"3")))</f>
        <v>1</v>
      </c>
    </row>
    <row r="515" spans="1:21" x14ac:dyDescent="0.25">
      <c r="A515">
        <v>3448</v>
      </c>
      <c r="B515" t="s">
        <v>22</v>
      </c>
      <c r="C515">
        <v>0.505</v>
      </c>
      <c r="D515">
        <v>0.39</v>
      </c>
      <c r="E515">
        <v>0.12</v>
      </c>
      <c r="F515">
        <v>0.57250000000000001</v>
      </c>
      <c r="G515">
        <v>0.2555</v>
      </c>
      <c r="H515">
        <v>0.13250000000000001</v>
      </c>
      <c r="I515">
        <v>0.14599999999999999</v>
      </c>
      <c r="J515">
        <v>8</v>
      </c>
      <c r="K515">
        <v>2</v>
      </c>
      <c r="L515" t="s">
        <v>52</v>
      </c>
      <c r="M515" t="s">
        <v>53</v>
      </c>
      <c r="N515" t="s">
        <v>54</v>
      </c>
      <c r="O515">
        <v>7</v>
      </c>
      <c r="P515" t="s">
        <v>26</v>
      </c>
      <c r="Q515">
        <v>2.5</v>
      </c>
      <c r="R515">
        <f t="shared" si="32"/>
        <v>3</v>
      </c>
      <c r="S515">
        <f t="shared" si="33"/>
        <v>2</v>
      </c>
      <c r="T515">
        <f t="shared" si="34"/>
        <v>0</v>
      </c>
      <c r="U515" s="2" t="str">
        <f t="shared" si="35"/>
        <v>2</v>
      </c>
    </row>
    <row r="516" spans="1:21" x14ac:dyDescent="0.25">
      <c r="A516">
        <v>274</v>
      </c>
      <c r="B516" t="s">
        <v>31</v>
      </c>
      <c r="C516">
        <v>0.63</v>
      </c>
      <c r="D516">
        <v>0.505</v>
      </c>
      <c r="E516">
        <v>0.22500000000000001</v>
      </c>
      <c r="F516">
        <v>1.5249999999999999</v>
      </c>
      <c r="G516">
        <v>0.56000000000000005</v>
      </c>
      <c r="H516">
        <v>0.33350000000000002</v>
      </c>
      <c r="I516">
        <v>0.45</v>
      </c>
      <c r="J516">
        <v>15</v>
      </c>
      <c r="K516">
        <v>1</v>
      </c>
      <c r="L516" t="s">
        <v>65</v>
      </c>
      <c r="M516" t="s">
        <v>66</v>
      </c>
      <c r="N516" t="s">
        <v>29</v>
      </c>
      <c r="O516">
        <v>7</v>
      </c>
      <c r="P516" t="s">
        <v>26</v>
      </c>
      <c r="Q516">
        <v>2.5</v>
      </c>
      <c r="R516">
        <f t="shared" si="32"/>
        <v>3</v>
      </c>
      <c r="S516">
        <f t="shared" si="33"/>
        <v>3</v>
      </c>
      <c r="T516">
        <f t="shared" si="34"/>
        <v>3</v>
      </c>
      <c r="U516" s="2" t="str">
        <f t="shared" si="35"/>
        <v>3</v>
      </c>
    </row>
    <row r="517" spans="1:21" x14ac:dyDescent="0.25">
      <c r="A517">
        <v>3184</v>
      </c>
      <c r="B517" t="s">
        <v>31</v>
      </c>
      <c r="C517">
        <v>0.56499999999999995</v>
      </c>
      <c r="D517">
        <v>0.44</v>
      </c>
      <c r="E517">
        <v>0.115</v>
      </c>
      <c r="F517">
        <v>0.91849999999999998</v>
      </c>
      <c r="G517">
        <v>0.40400000000000003</v>
      </c>
      <c r="H517">
        <v>0.17849999999999999</v>
      </c>
      <c r="I517">
        <v>0.28999999999999998</v>
      </c>
      <c r="J517">
        <v>11</v>
      </c>
      <c r="K517">
        <v>8</v>
      </c>
      <c r="L517" t="s">
        <v>55</v>
      </c>
      <c r="M517" t="s">
        <v>56</v>
      </c>
      <c r="N517" t="s">
        <v>57</v>
      </c>
      <c r="O517">
        <v>6</v>
      </c>
      <c r="P517" t="s">
        <v>36</v>
      </c>
      <c r="Q517">
        <v>14.1</v>
      </c>
      <c r="R517">
        <f t="shared" si="32"/>
        <v>3</v>
      </c>
      <c r="S517">
        <f t="shared" si="33"/>
        <v>3</v>
      </c>
      <c r="T517">
        <f t="shared" si="34"/>
        <v>3</v>
      </c>
      <c r="U517" s="2" t="str">
        <f t="shared" si="35"/>
        <v>3</v>
      </c>
    </row>
    <row r="518" spans="1:21" x14ac:dyDescent="0.25">
      <c r="A518">
        <v>407</v>
      </c>
      <c r="B518" t="s">
        <v>31</v>
      </c>
      <c r="C518">
        <v>0.45</v>
      </c>
      <c r="D518">
        <v>0.35499999999999998</v>
      </c>
      <c r="E518">
        <v>0.115</v>
      </c>
      <c r="F518">
        <v>0.47899999999999998</v>
      </c>
      <c r="G518">
        <v>0.21249999999999999</v>
      </c>
      <c r="H518">
        <v>0.1045</v>
      </c>
      <c r="I518">
        <v>0.15</v>
      </c>
      <c r="J518">
        <v>8</v>
      </c>
      <c r="K518">
        <v>12</v>
      </c>
      <c r="L518" t="s">
        <v>63</v>
      </c>
      <c r="M518" t="s">
        <v>64</v>
      </c>
      <c r="N518" t="s">
        <v>29</v>
      </c>
      <c r="O518">
        <v>2</v>
      </c>
      <c r="P518" t="s">
        <v>70</v>
      </c>
      <c r="Q518">
        <v>18</v>
      </c>
      <c r="R518">
        <f t="shared" si="32"/>
        <v>3</v>
      </c>
      <c r="S518">
        <f t="shared" si="33"/>
        <v>2</v>
      </c>
      <c r="T518">
        <f t="shared" si="34"/>
        <v>0</v>
      </c>
      <c r="U518" s="2" t="str">
        <f t="shared" si="35"/>
        <v>2</v>
      </c>
    </row>
    <row r="519" spans="1:21" x14ac:dyDescent="0.25">
      <c r="A519">
        <v>3489</v>
      </c>
      <c r="B519" t="s">
        <v>17</v>
      </c>
      <c r="C519">
        <v>0.52</v>
      </c>
      <c r="D519">
        <v>0.38</v>
      </c>
      <c r="E519">
        <v>0.13</v>
      </c>
      <c r="F519">
        <v>0.53449999999999998</v>
      </c>
      <c r="G519">
        <v>0.23749999999999999</v>
      </c>
      <c r="H519">
        <v>0.122</v>
      </c>
      <c r="I519">
        <v>0.1535</v>
      </c>
      <c r="J519">
        <v>8</v>
      </c>
      <c r="K519">
        <v>3</v>
      </c>
      <c r="L519" t="s">
        <v>46</v>
      </c>
      <c r="M519" t="s">
        <v>47</v>
      </c>
      <c r="N519" t="s">
        <v>48</v>
      </c>
      <c r="O519">
        <v>7</v>
      </c>
      <c r="P519" t="s">
        <v>26</v>
      </c>
      <c r="Q519">
        <v>2.5</v>
      </c>
      <c r="R519">
        <f t="shared" si="32"/>
        <v>3</v>
      </c>
      <c r="S519">
        <f t="shared" si="33"/>
        <v>2</v>
      </c>
      <c r="T519">
        <f t="shared" si="34"/>
        <v>0</v>
      </c>
      <c r="U519" s="2" t="str">
        <f t="shared" si="35"/>
        <v>2</v>
      </c>
    </row>
    <row r="520" spans="1:21" x14ac:dyDescent="0.25">
      <c r="A520">
        <v>1409</v>
      </c>
      <c r="B520" t="s">
        <v>22</v>
      </c>
      <c r="C520">
        <v>0.66</v>
      </c>
      <c r="D520">
        <v>0.495</v>
      </c>
      <c r="E520">
        <v>0.21</v>
      </c>
      <c r="F520">
        <v>1.548</v>
      </c>
      <c r="G520">
        <v>0.72399999999999998</v>
      </c>
      <c r="H520">
        <v>0.35249999999999998</v>
      </c>
      <c r="I520">
        <v>0.39250000000000002</v>
      </c>
      <c r="J520">
        <v>10</v>
      </c>
      <c r="K520">
        <v>1</v>
      </c>
      <c r="L520" t="s">
        <v>65</v>
      </c>
      <c r="M520" t="s">
        <v>66</v>
      </c>
      <c r="N520" t="s">
        <v>29</v>
      </c>
      <c r="O520">
        <v>3</v>
      </c>
      <c r="P520" t="s">
        <v>39</v>
      </c>
      <c r="Q520">
        <v>3.6</v>
      </c>
      <c r="R520">
        <f t="shared" si="32"/>
        <v>3</v>
      </c>
      <c r="S520">
        <f t="shared" si="33"/>
        <v>2</v>
      </c>
      <c r="T520">
        <f t="shared" si="34"/>
        <v>0</v>
      </c>
      <c r="U520" s="2" t="str">
        <f t="shared" si="35"/>
        <v>2</v>
      </c>
    </row>
    <row r="521" spans="1:21" x14ac:dyDescent="0.25">
      <c r="A521">
        <v>3500</v>
      </c>
      <c r="B521" t="s">
        <v>22</v>
      </c>
      <c r="C521">
        <v>0.59499999999999997</v>
      </c>
      <c r="D521">
        <v>0.47</v>
      </c>
      <c r="E521">
        <v>0.16500000000000001</v>
      </c>
      <c r="F521">
        <v>1.0155000000000001</v>
      </c>
      <c r="G521">
        <v>0.49099999999999999</v>
      </c>
      <c r="H521">
        <v>0.1905</v>
      </c>
      <c r="I521">
        <v>0.28899999999999998</v>
      </c>
      <c r="J521">
        <v>9</v>
      </c>
      <c r="K521">
        <v>14</v>
      </c>
      <c r="L521" t="s">
        <v>60</v>
      </c>
      <c r="M521" t="s">
        <v>61</v>
      </c>
      <c r="N521" t="s">
        <v>62</v>
      </c>
      <c r="O521">
        <v>6</v>
      </c>
      <c r="P521" t="s">
        <v>36</v>
      </c>
      <c r="Q521">
        <v>14.1</v>
      </c>
      <c r="R521">
        <f t="shared" si="32"/>
        <v>3</v>
      </c>
      <c r="S521">
        <f t="shared" si="33"/>
        <v>2</v>
      </c>
      <c r="T521">
        <f t="shared" si="34"/>
        <v>0</v>
      </c>
      <c r="U521" s="2" t="str">
        <f t="shared" si="35"/>
        <v>2</v>
      </c>
    </row>
    <row r="522" spans="1:21" x14ac:dyDescent="0.25">
      <c r="A522">
        <v>3941</v>
      </c>
      <c r="B522" t="s">
        <v>31</v>
      </c>
      <c r="C522">
        <v>0.505</v>
      </c>
      <c r="D522">
        <v>0.39</v>
      </c>
      <c r="E522">
        <v>0.105</v>
      </c>
      <c r="F522">
        <v>0.65549999999999997</v>
      </c>
      <c r="G522">
        <v>0.25950000000000001</v>
      </c>
      <c r="H522">
        <v>0.18</v>
      </c>
      <c r="I522">
        <v>0.19</v>
      </c>
      <c r="J522">
        <v>11</v>
      </c>
      <c r="K522">
        <v>4</v>
      </c>
      <c r="L522" t="s">
        <v>18</v>
      </c>
      <c r="M522" t="s">
        <v>19</v>
      </c>
      <c r="N522" t="s">
        <v>20</v>
      </c>
      <c r="O522">
        <v>6</v>
      </c>
      <c r="P522" t="s">
        <v>36</v>
      </c>
      <c r="Q522">
        <v>14.1</v>
      </c>
      <c r="R522">
        <f t="shared" si="32"/>
        <v>3</v>
      </c>
      <c r="S522">
        <f t="shared" si="33"/>
        <v>2</v>
      </c>
      <c r="T522">
        <f t="shared" si="34"/>
        <v>0</v>
      </c>
      <c r="U522" s="2" t="str">
        <f t="shared" si="35"/>
        <v>2</v>
      </c>
    </row>
    <row r="523" spans="1:21" x14ac:dyDescent="0.25">
      <c r="A523">
        <v>3325</v>
      </c>
      <c r="B523" t="s">
        <v>17</v>
      </c>
      <c r="C523">
        <v>0.375</v>
      </c>
      <c r="D523">
        <v>0.28000000000000003</v>
      </c>
      <c r="E523">
        <v>0.1</v>
      </c>
      <c r="F523">
        <v>0.25650000000000001</v>
      </c>
      <c r="G523">
        <v>0.11650000000000001</v>
      </c>
      <c r="H523">
        <v>5.8500000000000003E-2</v>
      </c>
      <c r="I523">
        <v>7.2499999999999995E-2</v>
      </c>
      <c r="J523">
        <v>12</v>
      </c>
      <c r="K523">
        <v>14</v>
      </c>
      <c r="L523" t="s">
        <v>60</v>
      </c>
      <c r="M523" t="s">
        <v>61</v>
      </c>
      <c r="N523" t="s">
        <v>62</v>
      </c>
      <c r="O523">
        <v>3</v>
      </c>
      <c r="P523" t="s">
        <v>39</v>
      </c>
      <c r="Q523">
        <v>3.6</v>
      </c>
      <c r="R523">
        <f t="shared" si="32"/>
        <v>3</v>
      </c>
      <c r="S523">
        <f t="shared" si="33"/>
        <v>2</v>
      </c>
      <c r="T523">
        <f t="shared" si="34"/>
        <v>0</v>
      </c>
      <c r="U523" s="2" t="str">
        <f t="shared" si="35"/>
        <v>2</v>
      </c>
    </row>
    <row r="524" spans="1:21" x14ac:dyDescent="0.25">
      <c r="A524">
        <v>1898</v>
      </c>
      <c r="B524" t="s">
        <v>31</v>
      </c>
      <c r="C524">
        <v>0.56999999999999995</v>
      </c>
      <c r="D524">
        <v>0.41499999999999998</v>
      </c>
      <c r="E524">
        <v>0.13</v>
      </c>
      <c r="F524">
        <v>0.88</v>
      </c>
      <c r="G524">
        <v>0.42749999999999999</v>
      </c>
      <c r="H524">
        <v>0.19550000000000001</v>
      </c>
      <c r="I524">
        <v>0.23799999999999999</v>
      </c>
      <c r="J524">
        <v>13</v>
      </c>
      <c r="K524">
        <v>5</v>
      </c>
      <c r="L524" t="s">
        <v>49</v>
      </c>
      <c r="M524" t="s">
        <v>50</v>
      </c>
      <c r="N524" t="s">
        <v>51</v>
      </c>
      <c r="O524">
        <v>4</v>
      </c>
      <c r="P524" t="s">
        <v>59</v>
      </c>
      <c r="Q524">
        <v>6.1</v>
      </c>
      <c r="R524">
        <f t="shared" si="32"/>
        <v>3</v>
      </c>
      <c r="S524">
        <f t="shared" si="33"/>
        <v>3</v>
      </c>
      <c r="T524">
        <f t="shared" si="34"/>
        <v>3</v>
      </c>
      <c r="U524" s="2" t="str">
        <f t="shared" si="35"/>
        <v>3</v>
      </c>
    </row>
    <row r="525" spans="1:21" x14ac:dyDescent="0.25">
      <c r="A525">
        <v>3241</v>
      </c>
      <c r="B525" t="s">
        <v>31</v>
      </c>
      <c r="C525">
        <v>0.55500000000000005</v>
      </c>
      <c r="D525">
        <v>0.435</v>
      </c>
      <c r="E525">
        <v>0.13500000000000001</v>
      </c>
      <c r="F525">
        <v>0.85799999999999998</v>
      </c>
      <c r="G525">
        <v>0.377</v>
      </c>
      <c r="H525">
        <v>0.1585</v>
      </c>
      <c r="I525">
        <v>0.28999999999999998</v>
      </c>
      <c r="J525">
        <v>15</v>
      </c>
      <c r="K525">
        <v>9</v>
      </c>
      <c r="L525" t="s">
        <v>67</v>
      </c>
      <c r="M525" t="s">
        <v>68</v>
      </c>
      <c r="N525" t="s">
        <v>69</v>
      </c>
      <c r="O525">
        <v>2</v>
      </c>
      <c r="P525" t="s">
        <v>70</v>
      </c>
      <c r="Q525">
        <v>18</v>
      </c>
      <c r="R525">
        <f t="shared" si="32"/>
        <v>3</v>
      </c>
      <c r="S525">
        <f t="shared" si="33"/>
        <v>2</v>
      </c>
      <c r="T525">
        <f t="shared" si="34"/>
        <v>0</v>
      </c>
      <c r="U525" s="2" t="str">
        <f t="shared" si="35"/>
        <v>2</v>
      </c>
    </row>
    <row r="526" spans="1:21" x14ac:dyDescent="0.25">
      <c r="A526">
        <v>681</v>
      </c>
      <c r="B526" t="s">
        <v>17</v>
      </c>
      <c r="C526">
        <v>0.37</v>
      </c>
      <c r="D526">
        <v>0.27500000000000002</v>
      </c>
      <c r="E526">
        <v>0.1</v>
      </c>
      <c r="F526">
        <v>0.22950000000000001</v>
      </c>
      <c r="G526">
        <v>8.8499999999999995E-2</v>
      </c>
      <c r="H526">
        <v>4.65E-2</v>
      </c>
      <c r="I526">
        <v>7.0000000000000007E-2</v>
      </c>
      <c r="J526">
        <v>7</v>
      </c>
      <c r="K526">
        <v>6</v>
      </c>
      <c r="L526" t="s">
        <v>40</v>
      </c>
      <c r="M526" t="s">
        <v>41</v>
      </c>
      <c r="N526" t="s">
        <v>42</v>
      </c>
      <c r="O526">
        <v>5</v>
      </c>
      <c r="P526" t="s">
        <v>34</v>
      </c>
      <c r="Q526">
        <v>12.8</v>
      </c>
      <c r="R526">
        <f t="shared" si="32"/>
        <v>3</v>
      </c>
      <c r="S526">
        <f t="shared" si="33"/>
        <v>2</v>
      </c>
      <c r="T526">
        <f t="shared" si="34"/>
        <v>0</v>
      </c>
      <c r="U526" s="2" t="str">
        <f t="shared" si="35"/>
        <v>2</v>
      </c>
    </row>
    <row r="527" spans="1:21" x14ac:dyDescent="0.25">
      <c r="A527">
        <v>2608</v>
      </c>
      <c r="B527" t="s">
        <v>22</v>
      </c>
      <c r="C527">
        <v>0.625</v>
      </c>
      <c r="D527">
        <v>0.49</v>
      </c>
      <c r="E527">
        <v>0.16500000000000001</v>
      </c>
      <c r="F527">
        <v>1.127</v>
      </c>
      <c r="G527">
        <v>0.47699999999999998</v>
      </c>
      <c r="H527">
        <v>0.23649999999999999</v>
      </c>
      <c r="I527">
        <v>0.31850000000000001</v>
      </c>
      <c r="J527">
        <v>9</v>
      </c>
      <c r="K527">
        <v>3</v>
      </c>
      <c r="L527" t="s">
        <v>46</v>
      </c>
      <c r="M527" t="s">
        <v>47</v>
      </c>
      <c r="N527" t="s">
        <v>48</v>
      </c>
      <c r="O527">
        <v>3</v>
      </c>
      <c r="P527" t="s">
        <v>39</v>
      </c>
      <c r="Q527">
        <v>3.6</v>
      </c>
      <c r="R527">
        <f t="shared" si="32"/>
        <v>3</v>
      </c>
      <c r="S527">
        <f t="shared" si="33"/>
        <v>2</v>
      </c>
      <c r="T527">
        <f t="shared" si="34"/>
        <v>0</v>
      </c>
      <c r="U527" s="2" t="str">
        <f t="shared" si="35"/>
        <v>2</v>
      </c>
    </row>
    <row r="528" spans="1:21" x14ac:dyDescent="0.25">
      <c r="A528">
        <v>1280</v>
      </c>
      <c r="B528" t="s">
        <v>17</v>
      </c>
      <c r="C528">
        <v>0.495</v>
      </c>
      <c r="D528">
        <v>0.38</v>
      </c>
      <c r="E528">
        <v>0.13</v>
      </c>
      <c r="F528">
        <v>0.51249999999999996</v>
      </c>
      <c r="G528">
        <v>0.2185</v>
      </c>
      <c r="H528">
        <v>0.11600000000000001</v>
      </c>
      <c r="I528">
        <v>0.16</v>
      </c>
      <c r="J528">
        <v>7</v>
      </c>
      <c r="K528">
        <v>7</v>
      </c>
      <c r="L528" t="s">
        <v>43</v>
      </c>
      <c r="M528" t="s">
        <v>44</v>
      </c>
      <c r="N528" t="s">
        <v>45</v>
      </c>
      <c r="O528">
        <v>4</v>
      </c>
      <c r="P528" t="s">
        <v>59</v>
      </c>
      <c r="Q528">
        <v>6.1</v>
      </c>
      <c r="R528">
        <f t="shared" si="32"/>
        <v>3</v>
      </c>
      <c r="S528">
        <f t="shared" si="33"/>
        <v>2</v>
      </c>
      <c r="T528">
        <f t="shared" si="34"/>
        <v>0</v>
      </c>
      <c r="U528" s="2" t="str">
        <f t="shared" si="35"/>
        <v>2</v>
      </c>
    </row>
    <row r="529" spans="1:21" x14ac:dyDescent="0.25">
      <c r="A529">
        <v>1643</v>
      </c>
      <c r="B529" t="s">
        <v>31</v>
      </c>
      <c r="C529">
        <v>0.57499999999999996</v>
      </c>
      <c r="D529">
        <v>0.44</v>
      </c>
      <c r="E529">
        <v>0.16</v>
      </c>
      <c r="F529">
        <v>0.96150000000000002</v>
      </c>
      <c r="G529">
        <v>0.48299999999999998</v>
      </c>
      <c r="H529">
        <v>0.16600000000000001</v>
      </c>
      <c r="I529">
        <v>0.27500000000000002</v>
      </c>
      <c r="J529">
        <v>13</v>
      </c>
      <c r="K529">
        <v>2</v>
      </c>
      <c r="L529" t="s">
        <v>52</v>
      </c>
      <c r="M529" t="s">
        <v>53</v>
      </c>
      <c r="N529" t="s">
        <v>54</v>
      </c>
      <c r="O529">
        <v>4</v>
      </c>
      <c r="P529" t="s">
        <v>59</v>
      </c>
      <c r="Q529">
        <v>6.1</v>
      </c>
      <c r="R529">
        <f t="shared" si="32"/>
        <v>3</v>
      </c>
      <c r="S529">
        <f t="shared" si="33"/>
        <v>3</v>
      </c>
      <c r="T529">
        <f t="shared" si="34"/>
        <v>3</v>
      </c>
      <c r="U529" s="2" t="str">
        <f t="shared" si="35"/>
        <v>3</v>
      </c>
    </row>
    <row r="530" spans="1:21" x14ac:dyDescent="0.25">
      <c r="A530">
        <v>430</v>
      </c>
      <c r="B530" t="s">
        <v>22</v>
      </c>
      <c r="C530">
        <v>0.57499999999999996</v>
      </c>
      <c r="D530">
        <v>0.45</v>
      </c>
      <c r="E530">
        <v>0.17</v>
      </c>
      <c r="F530">
        <v>1.0475000000000001</v>
      </c>
      <c r="G530">
        <v>0.3775</v>
      </c>
      <c r="H530">
        <v>0.17050000000000001</v>
      </c>
      <c r="I530">
        <v>0.38500000000000001</v>
      </c>
      <c r="J530">
        <v>18</v>
      </c>
      <c r="K530">
        <v>3</v>
      </c>
      <c r="L530" t="s">
        <v>46</v>
      </c>
      <c r="M530" t="s">
        <v>47</v>
      </c>
      <c r="N530" t="s">
        <v>48</v>
      </c>
      <c r="O530">
        <v>6</v>
      </c>
      <c r="P530" t="s">
        <v>36</v>
      </c>
      <c r="Q530">
        <v>14.1</v>
      </c>
      <c r="R530">
        <f t="shared" si="32"/>
        <v>3</v>
      </c>
      <c r="S530">
        <f t="shared" si="33"/>
        <v>2</v>
      </c>
      <c r="T530">
        <f t="shared" si="34"/>
        <v>0</v>
      </c>
      <c r="U530" s="2" t="str">
        <f t="shared" si="35"/>
        <v>2</v>
      </c>
    </row>
    <row r="531" spans="1:21" x14ac:dyDescent="0.25">
      <c r="A531">
        <v>1854</v>
      </c>
      <c r="B531" t="s">
        <v>17</v>
      </c>
      <c r="C531">
        <v>0.495</v>
      </c>
      <c r="D531">
        <v>0.38</v>
      </c>
      <c r="E531">
        <v>0.14499999999999999</v>
      </c>
      <c r="F531">
        <v>0.5</v>
      </c>
      <c r="G531">
        <v>0.20499999999999999</v>
      </c>
      <c r="H531">
        <v>0.14799999999999999</v>
      </c>
      <c r="I531">
        <v>0.15049999999999999</v>
      </c>
      <c r="J531">
        <v>8</v>
      </c>
      <c r="K531">
        <v>2</v>
      </c>
      <c r="L531" t="s">
        <v>52</v>
      </c>
      <c r="M531" t="s">
        <v>53</v>
      </c>
      <c r="N531" t="s">
        <v>54</v>
      </c>
      <c r="O531">
        <v>10</v>
      </c>
      <c r="P531" t="s">
        <v>35</v>
      </c>
      <c r="Q531">
        <v>24.1</v>
      </c>
      <c r="R531">
        <f t="shared" si="32"/>
        <v>3</v>
      </c>
      <c r="S531">
        <f t="shared" si="33"/>
        <v>2</v>
      </c>
      <c r="T531">
        <f t="shared" si="34"/>
        <v>0</v>
      </c>
      <c r="U531" s="2" t="str">
        <f t="shared" si="35"/>
        <v>2</v>
      </c>
    </row>
    <row r="532" spans="1:21" x14ac:dyDescent="0.25">
      <c r="A532">
        <v>2445</v>
      </c>
      <c r="B532" t="s">
        <v>31</v>
      </c>
      <c r="C532">
        <v>0.5</v>
      </c>
      <c r="D532">
        <v>0.35499999999999998</v>
      </c>
      <c r="E532">
        <v>0.14000000000000001</v>
      </c>
      <c r="F532">
        <v>0.52800000000000002</v>
      </c>
      <c r="G532">
        <v>0.21249999999999999</v>
      </c>
      <c r="H532">
        <v>0.14899999999999999</v>
      </c>
      <c r="I532">
        <v>0.14000000000000001</v>
      </c>
      <c r="J532">
        <v>9</v>
      </c>
      <c r="K532">
        <v>13</v>
      </c>
      <c r="L532" t="s">
        <v>27</v>
      </c>
      <c r="M532" t="s">
        <v>28</v>
      </c>
      <c r="N532" t="s">
        <v>29</v>
      </c>
      <c r="O532">
        <v>8</v>
      </c>
      <c r="P532" t="s">
        <v>30</v>
      </c>
      <c r="Q532">
        <v>12.3</v>
      </c>
      <c r="R532">
        <f t="shared" si="32"/>
        <v>3</v>
      </c>
      <c r="S532">
        <f t="shared" si="33"/>
        <v>2</v>
      </c>
      <c r="T532">
        <f t="shared" si="34"/>
        <v>0</v>
      </c>
      <c r="U532" s="2" t="str">
        <f t="shared" si="35"/>
        <v>2</v>
      </c>
    </row>
    <row r="533" spans="1:21" x14ac:dyDescent="0.25">
      <c r="A533">
        <v>4004</v>
      </c>
      <c r="B533" t="s">
        <v>17</v>
      </c>
      <c r="C533">
        <v>0.51</v>
      </c>
      <c r="D533">
        <v>0.39</v>
      </c>
      <c r="E533">
        <v>0.125</v>
      </c>
      <c r="F533">
        <v>0.59699999999999998</v>
      </c>
      <c r="G533">
        <v>0.29299999999999998</v>
      </c>
      <c r="H533">
        <v>0.1265</v>
      </c>
      <c r="I533">
        <v>0.1555</v>
      </c>
      <c r="J533">
        <v>8</v>
      </c>
      <c r="K533">
        <v>6</v>
      </c>
      <c r="L533" t="s">
        <v>40</v>
      </c>
      <c r="M533" t="s">
        <v>41</v>
      </c>
      <c r="N533" t="s">
        <v>42</v>
      </c>
      <c r="O533">
        <v>8</v>
      </c>
      <c r="P533" t="s">
        <v>30</v>
      </c>
      <c r="Q533">
        <v>12.3</v>
      </c>
      <c r="R533">
        <f t="shared" si="32"/>
        <v>3</v>
      </c>
      <c r="S533">
        <f t="shared" si="33"/>
        <v>2</v>
      </c>
      <c r="T533">
        <f t="shared" si="34"/>
        <v>0</v>
      </c>
      <c r="U533" s="2" t="str">
        <f t="shared" si="35"/>
        <v>2</v>
      </c>
    </row>
    <row r="534" spans="1:21" x14ac:dyDescent="0.25">
      <c r="A534">
        <v>2112</v>
      </c>
      <c r="B534" t="s">
        <v>17</v>
      </c>
      <c r="C534">
        <v>0.45500000000000002</v>
      </c>
      <c r="D534">
        <v>0.35499999999999998</v>
      </c>
      <c r="E534">
        <v>0.08</v>
      </c>
      <c r="F534">
        <v>0.45200000000000001</v>
      </c>
      <c r="G534">
        <v>0.2165</v>
      </c>
      <c r="H534">
        <v>9.9500000000000005E-2</v>
      </c>
      <c r="I534">
        <v>0.125</v>
      </c>
      <c r="J534">
        <v>9</v>
      </c>
      <c r="K534">
        <v>10</v>
      </c>
      <c r="L534" t="s">
        <v>23</v>
      </c>
      <c r="M534" t="s">
        <v>24</v>
      </c>
      <c r="N534" t="s">
        <v>25</v>
      </c>
      <c r="O534">
        <v>7</v>
      </c>
      <c r="P534" t="s">
        <v>26</v>
      </c>
      <c r="Q534">
        <v>2.5</v>
      </c>
      <c r="R534">
        <f t="shared" si="32"/>
        <v>3</v>
      </c>
      <c r="S534">
        <f t="shared" si="33"/>
        <v>2</v>
      </c>
      <c r="T534">
        <f t="shared" si="34"/>
        <v>0</v>
      </c>
      <c r="U534" s="2" t="str">
        <f t="shared" si="35"/>
        <v>2</v>
      </c>
    </row>
    <row r="535" spans="1:21" x14ac:dyDescent="0.25">
      <c r="A535">
        <v>3601</v>
      </c>
      <c r="B535" t="s">
        <v>17</v>
      </c>
      <c r="C535">
        <v>0.17499999999999999</v>
      </c>
      <c r="D535">
        <v>0.125</v>
      </c>
      <c r="E535">
        <v>0.04</v>
      </c>
      <c r="F535">
        <v>2.8000000000000001E-2</v>
      </c>
      <c r="G535">
        <v>9.4999999999999998E-3</v>
      </c>
      <c r="H535">
        <v>8.0000000000000002E-3</v>
      </c>
      <c r="I535">
        <v>8.9999999999999993E-3</v>
      </c>
      <c r="J535">
        <v>4</v>
      </c>
      <c r="K535">
        <v>7</v>
      </c>
      <c r="L535" t="s">
        <v>43</v>
      </c>
      <c r="M535" t="s">
        <v>44</v>
      </c>
      <c r="N535" t="s">
        <v>45</v>
      </c>
      <c r="O535">
        <v>2</v>
      </c>
      <c r="P535" t="s">
        <v>70</v>
      </c>
      <c r="Q535">
        <v>18</v>
      </c>
      <c r="R535">
        <f t="shared" si="32"/>
        <v>3</v>
      </c>
      <c r="S535">
        <f t="shared" si="33"/>
        <v>2</v>
      </c>
      <c r="T535">
        <f t="shared" si="34"/>
        <v>0</v>
      </c>
      <c r="U535" s="2" t="str">
        <f t="shared" si="35"/>
        <v>2</v>
      </c>
    </row>
    <row r="536" spans="1:21" x14ac:dyDescent="0.25">
      <c r="A536">
        <v>3303</v>
      </c>
      <c r="B536" t="s">
        <v>22</v>
      </c>
      <c r="C536">
        <v>0.71</v>
      </c>
      <c r="D536">
        <v>0.57499999999999996</v>
      </c>
      <c r="E536">
        <v>0.17499999999999999</v>
      </c>
      <c r="F536">
        <v>1.5549999999999999</v>
      </c>
      <c r="G536">
        <v>0.64649999999999996</v>
      </c>
      <c r="H536">
        <v>0.3705</v>
      </c>
      <c r="I536">
        <v>0.52</v>
      </c>
      <c r="J536">
        <v>15</v>
      </c>
      <c r="K536">
        <v>2</v>
      </c>
      <c r="L536" t="s">
        <v>52</v>
      </c>
      <c r="M536" t="s">
        <v>53</v>
      </c>
      <c r="N536" t="s">
        <v>54</v>
      </c>
      <c r="O536">
        <v>4</v>
      </c>
      <c r="P536" t="s">
        <v>59</v>
      </c>
      <c r="Q536">
        <v>6.1</v>
      </c>
      <c r="R536">
        <f t="shared" si="32"/>
        <v>3</v>
      </c>
      <c r="S536">
        <f t="shared" si="33"/>
        <v>2</v>
      </c>
      <c r="T536">
        <f t="shared" si="34"/>
        <v>0</v>
      </c>
      <c r="U536" s="2" t="str">
        <f t="shared" si="35"/>
        <v>2</v>
      </c>
    </row>
    <row r="537" spans="1:21" x14ac:dyDescent="0.25">
      <c r="A537">
        <v>4109</v>
      </c>
      <c r="B537" t="s">
        <v>17</v>
      </c>
      <c r="C537">
        <v>0.48</v>
      </c>
      <c r="D537">
        <v>0.35</v>
      </c>
      <c r="E537">
        <v>0.1</v>
      </c>
      <c r="F537">
        <v>0.51900000000000002</v>
      </c>
      <c r="G537">
        <v>0.23649999999999999</v>
      </c>
      <c r="H537">
        <v>0.1275</v>
      </c>
      <c r="I537">
        <v>0.126</v>
      </c>
      <c r="J537">
        <v>7</v>
      </c>
      <c r="K537">
        <v>15</v>
      </c>
      <c r="L537" t="s">
        <v>32</v>
      </c>
      <c r="M537" t="s">
        <v>33</v>
      </c>
      <c r="N537" t="s">
        <v>29</v>
      </c>
      <c r="O537">
        <v>5</v>
      </c>
      <c r="P537" t="s">
        <v>34</v>
      </c>
      <c r="Q537">
        <v>12.8</v>
      </c>
      <c r="R537">
        <f t="shared" si="32"/>
        <v>3</v>
      </c>
      <c r="S537">
        <f t="shared" si="33"/>
        <v>2</v>
      </c>
      <c r="T537">
        <f t="shared" si="34"/>
        <v>0</v>
      </c>
      <c r="U537" s="2" t="str">
        <f t="shared" si="35"/>
        <v>2</v>
      </c>
    </row>
    <row r="538" spans="1:21" x14ac:dyDescent="0.25">
      <c r="A538">
        <v>2353</v>
      </c>
      <c r="B538" t="s">
        <v>31</v>
      </c>
      <c r="C538">
        <v>0.7</v>
      </c>
      <c r="D538">
        <v>0.53</v>
      </c>
      <c r="E538">
        <v>0.19</v>
      </c>
      <c r="F538">
        <v>1.3185</v>
      </c>
      <c r="G538">
        <v>0.54800000000000004</v>
      </c>
      <c r="H538">
        <v>0.23300000000000001</v>
      </c>
      <c r="I538">
        <v>0.42</v>
      </c>
      <c r="J538">
        <v>18</v>
      </c>
      <c r="K538">
        <v>8</v>
      </c>
      <c r="L538" t="s">
        <v>55</v>
      </c>
      <c r="M538" t="s">
        <v>56</v>
      </c>
      <c r="N538" t="s">
        <v>57</v>
      </c>
      <c r="O538">
        <v>10</v>
      </c>
      <c r="P538" t="s">
        <v>35</v>
      </c>
      <c r="Q538">
        <v>24.1</v>
      </c>
      <c r="R538">
        <f t="shared" si="32"/>
        <v>3</v>
      </c>
      <c r="S538">
        <f t="shared" si="33"/>
        <v>2</v>
      </c>
      <c r="T538">
        <f t="shared" si="34"/>
        <v>0</v>
      </c>
      <c r="U538" s="2" t="str">
        <f t="shared" si="35"/>
        <v>2</v>
      </c>
    </row>
    <row r="539" spans="1:21" x14ac:dyDescent="0.25">
      <c r="A539">
        <v>1051</v>
      </c>
      <c r="B539" t="s">
        <v>22</v>
      </c>
      <c r="C539">
        <v>0.71499999999999997</v>
      </c>
      <c r="D539">
        <v>0.52500000000000002</v>
      </c>
      <c r="E539">
        <v>0.185</v>
      </c>
      <c r="F539">
        <v>1.56</v>
      </c>
      <c r="G539">
        <v>0.66549999999999998</v>
      </c>
      <c r="H539">
        <v>0.38300000000000001</v>
      </c>
      <c r="I539">
        <v>0.40500000000000003</v>
      </c>
      <c r="J539">
        <v>11</v>
      </c>
      <c r="K539">
        <v>8</v>
      </c>
      <c r="L539" t="s">
        <v>55</v>
      </c>
      <c r="M539" t="s">
        <v>56</v>
      </c>
      <c r="N539" t="s">
        <v>57</v>
      </c>
      <c r="O539">
        <v>10</v>
      </c>
      <c r="P539" t="s">
        <v>35</v>
      </c>
      <c r="Q539">
        <v>24.1</v>
      </c>
      <c r="R539">
        <f t="shared" si="32"/>
        <v>3</v>
      </c>
      <c r="S539">
        <f t="shared" si="33"/>
        <v>2</v>
      </c>
      <c r="T539">
        <f t="shared" si="34"/>
        <v>0</v>
      </c>
      <c r="U539" s="2" t="str">
        <f t="shared" si="35"/>
        <v>2</v>
      </c>
    </row>
    <row r="540" spans="1:21" x14ac:dyDescent="0.25">
      <c r="A540">
        <v>2032</v>
      </c>
      <c r="B540" t="s">
        <v>22</v>
      </c>
      <c r="C540">
        <v>0.6</v>
      </c>
      <c r="D540">
        <v>0.45</v>
      </c>
      <c r="E540">
        <v>0.14000000000000001</v>
      </c>
      <c r="F540">
        <v>0.83699999999999997</v>
      </c>
      <c r="G540">
        <v>0.37</v>
      </c>
      <c r="H540">
        <v>0.17699999999999999</v>
      </c>
      <c r="I540">
        <v>0.24249999999999999</v>
      </c>
      <c r="J540">
        <v>10</v>
      </c>
      <c r="K540">
        <v>12</v>
      </c>
      <c r="L540" t="s">
        <v>63</v>
      </c>
      <c r="M540" t="s">
        <v>64</v>
      </c>
      <c r="N540" t="s">
        <v>29</v>
      </c>
      <c r="O540">
        <v>1</v>
      </c>
      <c r="P540" t="s">
        <v>21</v>
      </c>
      <c r="Q540">
        <v>22.1</v>
      </c>
      <c r="R540">
        <f t="shared" si="32"/>
        <v>3</v>
      </c>
      <c r="S540">
        <f t="shared" si="33"/>
        <v>2</v>
      </c>
      <c r="T540">
        <f t="shared" si="34"/>
        <v>0</v>
      </c>
      <c r="U540" s="2" t="str">
        <f t="shared" si="35"/>
        <v>2</v>
      </c>
    </row>
    <row r="541" spans="1:21" x14ac:dyDescent="0.25">
      <c r="A541">
        <v>72</v>
      </c>
      <c r="B541" t="s">
        <v>22</v>
      </c>
      <c r="C541">
        <v>0.4</v>
      </c>
      <c r="D541">
        <v>0.32</v>
      </c>
      <c r="E541">
        <v>0.11</v>
      </c>
      <c r="F541">
        <v>0.35299999999999998</v>
      </c>
      <c r="G541">
        <v>0.14050000000000001</v>
      </c>
      <c r="H541">
        <v>9.8500000000000004E-2</v>
      </c>
      <c r="I541">
        <v>0.1</v>
      </c>
      <c r="J541">
        <v>8</v>
      </c>
      <c r="K541">
        <v>9</v>
      </c>
      <c r="L541" t="s">
        <v>67</v>
      </c>
      <c r="M541" t="s">
        <v>68</v>
      </c>
      <c r="N541" t="s">
        <v>69</v>
      </c>
      <c r="O541">
        <v>1</v>
      </c>
      <c r="P541" t="s">
        <v>21</v>
      </c>
      <c r="Q541">
        <v>22.1</v>
      </c>
      <c r="R541">
        <f t="shared" si="32"/>
        <v>3</v>
      </c>
      <c r="S541">
        <f t="shared" si="33"/>
        <v>2</v>
      </c>
      <c r="T541">
        <f t="shared" si="34"/>
        <v>0</v>
      </c>
      <c r="U541" s="2" t="str">
        <f t="shared" si="35"/>
        <v>2</v>
      </c>
    </row>
    <row r="542" spans="1:21" x14ac:dyDescent="0.25">
      <c r="A542">
        <v>1263</v>
      </c>
      <c r="B542" t="s">
        <v>17</v>
      </c>
      <c r="C542">
        <v>0.45500000000000002</v>
      </c>
      <c r="D542">
        <v>0.34499999999999997</v>
      </c>
      <c r="E542">
        <v>0.105</v>
      </c>
      <c r="F542">
        <v>0.40050000000000002</v>
      </c>
      <c r="G542">
        <v>0.16400000000000001</v>
      </c>
      <c r="H542">
        <v>7.5499999999999998E-2</v>
      </c>
      <c r="I542">
        <v>0.126</v>
      </c>
      <c r="J542">
        <v>8</v>
      </c>
      <c r="K542">
        <v>11</v>
      </c>
      <c r="L542" t="s">
        <v>37</v>
      </c>
      <c r="M542" t="s">
        <v>38</v>
      </c>
      <c r="N542" t="s">
        <v>29</v>
      </c>
      <c r="O542">
        <v>6</v>
      </c>
      <c r="P542" t="s">
        <v>36</v>
      </c>
      <c r="Q542">
        <v>14.1</v>
      </c>
      <c r="R542">
        <f t="shared" si="32"/>
        <v>3</v>
      </c>
      <c r="S542">
        <f t="shared" si="33"/>
        <v>2</v>
      </c>
      <c r="T542">
        <f t="shared" si="34"/>
        <v>0</v>
      </c>
      <c r="U542" s="2" t="str">
        <f t="shared" si="35"/>
        <v>2</v>
      </c>
    </row>
    <row r="543" spans="1:21" x14ac:dyDescent="0.25">
      <c r="A543">
        <v>86</v>
      </c>
      <c r="B543" t="s">
        <v>22</v>
      </c>
      <c r="C543">
        <v>0.56999999999999995</v>
      </c>
      <c r="D543">
        <v>0.46500000000000002</v>
      </c>
      <c r="E543">
        <v>0.18</v>
      </c>
      <c r="F543">
        <v>1.2949999999999999</v>
      </c>
      <c r="G543">
        <v>0.33900000000000002</v>
      </c>
      <c r="H543">
        <v>0.2225</v>
      </c>
      <c r="I543">
        <v>0.44</v>
      </c>
      <c r="J543">
        <v>12</v>
      </c>
      <c r="K543">
        <v>11</v>
      </c>
      <c r="L543" t="s">
        <v>37</v>
      </c>
      <c r="M543" t="s">
        <v>38</v>
      </c>
      <c r="N543" t="s">
        <v>29</v>
      </c>
      <c r="O543">
        <v>7</v>
      </c>
      <c r="P543" t="s">
        <v>26</v>
      </c>
      <c r="Q543">
        <v>2.5</v>
      </c>
      <c r="R543">
        <f t="shared" si="32"/>
        <v>3</v>
      </c>
      <c r="S543">
        <f t="shared" si="33"/>
        <v>2</v>
      </c>
      <c r="T543">
        <f t="shared" si="34"/>
        <v>0</v>
      </c>
      <c r="U543" s="2" t="str">
        <f t="shared" si="35"/>
        <v>2</v>
      </c>
    </row>
    <row r="544" spans="1:21" x14ac:dyDescent="0.25">
      <c r="A544">
        <v>313</v>
      </c>
      <c r="B544" t="s">
        <v>31</v>
      </c>
      <c r="C544">
        <v>0.59499999999999997</v>
      </c>
      <c r="D544">
        <v>0.45500000000000002</v>
      </c>
      <c r="E544">
        <v>0.19500000000000001</v>
      </c>
      <c r="F544">
        <v>1.3305</v>
      </c>
      <c r="G544">
        <v>0.45950000000000002</v>
      </c>
      <c r="H544">
        <v>0.32350000000000001</v>
      </c>
      <c r="I544">
        <v>0.34499999999999997</v>
      </c>
      <c r="J544">
        <v>19</v>
      </c>
      <c r="K544">
        <v>15</v>
      </c>
      <c r="L544" t="s">
        <v>32</v>
      </c>
      <c r="M544" t="s">
        <v>33</v>
      </c>
      <c r="N544" t="s">
        <v>29</v>
      </c>
      <c r="O544">
        <v>8</v>
      </c>
      <c r="P544" t="s">
        <v>30</v>
      </c>
      <c r="Q544">
        <v>12.3</v>
      </c>
      <c r="R544">
        <f t="shared" si="32"/>
        <v>3</v>
      </c>
      <c r="S544">
        <f t="shared" si="33"/>
        <v>2</v>
      </c>
      <c r="T544">
        <f t="shared" si="34"/>
        <v>0</v>
      </c>
      <c r="U544" s="2" t="str">
        <f t="shared" si="35"/>
        <v>2</v>
      </c>
    </row>
    <row r="545" spans="1:21" x14ac:dyDescent="0.25">
      <c r="A545">
        <v>2117</v>
      </c>
      <c r="B545" t="s">
        <v>17</v>
      </c>
      <c r="C545">
        <v>0.31</v>
      </c>
      <c r="D545">
        <v>0.22500000000000001</v>
      </c>
      <c r="E545">
        <v>0.05</v>
      </c>
      <c r="F545">
        <v>0.14449999999999999</v>
      </c>
      <c r="G545">
        <v>6.7500000000000004E-2</v>
      </c>
      <c r="H545">
        <v>3.85E-2</v>
      </c>
      <c r="I545">
        <v>4.4999999999999998E-2</v>
      </c>
      <c r="J545">
        <v>6</v>
      </c>
      <c r="K545">
        <v>14</v>
      </c>
      <c r="L545" t="s">
        <v>60</v>
      </c>
      <c r="M545" t="s">
        <v>61</v>
      </c>
      <c r="N545" t="s">
        <v>62</v>
      </c>
      <c r="O545">
        <v>9</v>
      </c>
      <c r="P545" t="s">
        <v>58</v>
      </c>
      <c r="Q545">
        <v>1.9</v>
      </c>
      <c r="R545">
        <f t="shared" si="32"/>
        <v>3</v>
      </c>
      <c r="S545">
        <f t="shared" si="33"/>
        <v>2</v>
      </c>
      <c r="T545">
        <f t="shared" si="34"/>
        <v>0</v>
      </c>
      <c r="U545" s="2" t="str">
        <f t="shared" si="35"/>
        <v>2</v>
      </c>
    </row>
    <row r="546" spans="1:21" x14ac:dyDescent="0.25">
      <c r="A546">
        <v>3754</v>
      </c>
      <c r="B546" t="s">
        <v>17</v>
      </c>
      <c r="C546">
        <v>0.47499999999999998</v>
      </c>
      <c r="D546">
        <v>0.36</v>
      </c>
      <c r="E546">
        <v>0.11</v>
      </c>
      <c r="F546">
        <v>0.45200000000000001</v>
      </c>
      <c r="G546">
        <v>0.191</v>
      </c>
      <c r="H546">
        <v>9.9000000000000005E-2</v>
      </c>
      <c r="I546">
        <v>0.13</v>
      </c>
      <c r="J546">
        <v>8</v>
      </c>
      <c r="K546">
        <v>9</v>
      </c>
      <c r="L546" t="s">
        <v>67</v>
      </c>
      <c r="M546" t="s">
        <v>68</v>
      </c>
      <c r="N546" t="s">
        <v>69</v>
      </c>
      <c r="O546">
        <v>9</v>
      </c>
      <c r="P546" t="s">
        <v>58</v>
      </c>
      <c r="Q546">
        <v>1.9</v>
      </c>
      <c r="R546">
        <f t="shared" si="32"/>
        <v>3</v>
      </c>
      <c r="S546">
        <f t="shared" si="33"/>
        <v>2</v>
      </c>
      <c r="T546">
        <f t="shared" si="34"/>
        <v>0</v>
      </c>
      <c r="U546" s="2" t="str">
        <f t="shared" si="35"/>
        <v>2</v>
      </c>
    </row>
    <row r="547" spans="1:21" x14ac:dyDescent="0.25">
      <c r="A547">
        <v>658</v>
      </c>
      <c r="B547" t="s">
        <v>22</v>
      </c>
      <c r="C547">
        <v>0.61499999999999999</v>
      </c>
      <c r="D547">
        <v>0.51500000000000001</v>
      </c>
      <c r="E547">
        <v>0.17</v>
      </c>
      <c r="F547">
        <v>1.1399999999999999</v>
      </c>
      <c r="G547">
        <v>0.43049999999999999</v>
      </c>
      <c r="H547">
        <v>0.22450000000000001</v>
      </c>
      <c r="I547">
        <v>0.42</v>
      </c>
      <c r="J547">
        <v>16</v>
      </c>
      <c r="K547">
        <v>9</v>
      </c>
      <c r="L547" t="s">
        <v>67</v>
      </c>
      <c r="M547" t="s">
        <v>68</v>
      </c>
      <c r="N547" t="s">
        <v>69</v>
      </c>
      <c r="O547">
        <v>1</v>
      </c>
      <c r="P547" t="s">
        <v>21</v>
      </c>
      <c r="Q547">
        <v>22.1</v>
      </c>
      <c r="R547">
        <f t="shared" si="32"/>
        <v>3</v>
      </c>
      <c r="S547">
        <f t="shared" si="33"/>
        <v>2</v>
      </c>
      <c r="T547">
        <f t="shared" si="34"/>
        <v>0</v>
      </c>
      <c r="U547" s="2" t="str">
        <f t="shared" si="35"/>
        <v>2</v>
      </c>
    </row>
    <row r="548" spans="1:21" x14ac:dyDescent="0.25">
      <c r="A548">
        <v>3607</v>
      </c>
      <c r="B548" t="s">
        <v>22</v>
      </c>
      <c r="C548">
        <v>0.51</v>
      </c>
      <c r="D548">
        <v>0.375</v>
      </c>
      <c r="E548">
        <v>0.11</v>
      </c>
      <c r="F548">
        <v>0.58050000000000002</v>
      </c>
      <c r="G548">
        <v>0.28649999999999998</v>
      </c>
      <c r="H548">
        <v>0.11799999999999999</v>
      </c>
      <c r="I548">
        <v>0.14799999999999999</v>
      </c>
      <c r="J548">
        <v>7</v>
      </c>
      <c r="K548">
        <v>9</v>
      </c>
      <c r="L548" t="s">
        <v>67</v>
      </c>
      <c r="M548" t="s">
        <v>68</v>
      </c>
      <c r="N548" t="s">
        <v>69</v>
      </c>
      <c r="O548">
        <v>8</v>
      </c>
      <c r="P548" t="s">
        <v>30</v>
      </c>
      <c r="Q548">
        <v>12.3</v>
      </c>
      <c r="R548">
        <f t="shared" si="32"/>
        <v>3</v>
      </c>
      <c r="S548">
        <f t="shared" si="33"/>
        <v>2</v>
      </c>
      <c r="T548">
        <f t="shared" si="34"/>
        <v>0</v>
      </c>
      <c r="U548" s="2" t="str">
        <f t="shared" si="35"/>
        <v>2</v>
      </c>
    </row>
    <row r="549" spans="1:21" x14ac:dyDescent="0.25">
      <c r="A549">
        <v>891</v>
      </c>
      <c r="B549" t="s">
        <v>22</v>
      </c>
      <c r="C549">
        <v>0.69499999999999995</v>
      </c>
      <c r="D549">
        <v>0.56000000000000005</v>
      </c>
      <c r="E549">
        <v>0.22</v>
      </c>
      <c r="F549">
        <v>1.8340000000000001</v>
      </c>
      <c r="G549">
        <v>0.84550000000000003</v>
      </c>
      <c r="H549">
        <v>0.42199999999999999</v>
      </c>
      <c r="I549">
        <v>0.45500000000000002</v>
      </c>
      <c r="J549">
        <v>11</v>
      </c>
      <c r="K549">
        <v>10</v>
      </c>
      <c r="L549" t="s">
        <v>23</v>
      </c>
      <c r="M549" t="s">
        <v>24</v>
      </c>
      <c r="N549" t="s">
        <v>25</v>
      </c>
      <c r="O549">
        <v>7</v>
      </c>
      <c r="P549" t="s">
        <v>26</v>
      </c>
      <c r="Q549">
        <v>2.5</v>
      </c>
      <c r="R549">
        <f t="shared" si="32"/>
        <v>3</v>
      </c>
      <c r="S549">
        <f t="shared" si="33"/>
        <v>2</v>
      </c>
      <c r="T549">
        <f t="shared" si="34"/>
        <v>0</v>
      </c>
      <c r="U549" s="2" t="str">
        <f t="shared" si="35"/>
        <v>2</v>
      </c>
    </row>
    <row r="550" spans="1:21" x14ac:dyDescent="0.25">
      <c r="A550">
        <v>3857</v>
      </c>
      <c r="B550" t="s">
        <v>17</v>
      </c>
      <c r="C550">
        <v>0.33500000000000002</v>
      </c>
      <c r="D550">
        <v>0.255</v>
      </c>
      <c r="E550">
        <v>8.5000000000000006E-2</v>
      </c>
      <c r="F550">
        <v>0.17849999999999999</v>
      </c>
      <c r="G550">
        <v>7.0999999999999994E-2</v>
      </c>
      <c r="H550">
        <v>4.0500000000000001E-2</v>
      </c>
      <c r="I550">
        <v>5.5E-2</v>
      </c>
      <c r="J550">
        <v>9</v>
      </c>
      <c r="K550">
        <v>6</v>
      </c>
      <c r="L550" t="s">
        <v>40</v>
      </c>
      <c r="M550" t="s">
        <v>41</v>
      </c>
      <c r="N550" t="s">
        <v>42</v>
      </c>
      <c r="O550">
        <v>9</v>
      </c>
      <c r="P550" t="s">
        <v>58</v>
      </c>
      <c r="Q550">
        <v>1.9</v>
      </c>
      <c r="R550">
        <f t="shared" si="32"/>
        <v>3</v>
      </c>
      <c r="S550">
        <f t="shared" si="33"/>
        <v>2</v>
      </c>
      <c r="T550">
        <f t="shared" si="34"/>
        <v>0</v>
      </c>
      <c r="U550" s="2" t="str">
        <f t="shared" si="35"/>
        <v>2</v>
      </c>
    </row>
    <row r="551" spans="1:21" x14ac:dyDescent="0.25">
      <c r="A551">
        <v>3585</v>
      </c>
      <c r="B551" t="s">
        <v>31</v>
      </c>
      <c r="C551">
        <v>0.625</v>
      </c>
      <c r="D551">
        <v>0.49</v>
      </c>
      <c r="E551">
        <v>0.16500000000000001</v>
      </c>
      <c r="F551">
        <v>1.1835</v>
      </c>
      <c r="G551">
        <v>0.51700000000000002</v>
      </c>
      <c r="H551">
        <v>0.23749999999999999</v>
      </c>
      <c r="I551">
        <v>0.39</v>
      </c>
      <c r="J551">
        <v>11</v>
      </c>
      <c r="K551">
        <v>14</v>
      </c>
      <c r="L551" t="s">
        <v>60</v>
      </c>
      <c r="M551" t="s">
        <v>61</v>
      </c>
      <c r="N551" t="s">
        <v>62</v>
      </c>
      <c r="O551">
        <v>1</v>
      </c>
      <c r="P551" t="s">
        <v>21</v>
      </c>
      <c r="Q551">
        <v>22.1</v>
      </c>
      <c r="R551">
        <f t="shared" si="32"/>
        <v>3</v>
      </c>
      <c r="S551">
        <f t="shared" si="33"/>
        <v>3</v>
      </c>
      <c r="T551">
        <f t="shared" si="34"/>
        <v>3</v>
      </c>
      <c r="U551" s="2" t="str">
        <f t="shared" si="35"/>
        <v>3</v>
      </c>
    </row>
    <row r="552" spans="1:21" x14ac:dyDescent="0.25">
      <c r="A552">
        <v>1543</v>
      </c>
      <c r="B552" t="s">
        <v>17</v>
      </c>
      <c r="C552">
        <v>0.36</v>
      </c>
      <c r="D552">
        <v>0.26500000000000001</v>
      </c>
      <c r="E552">
        <v>7.4999999999999997E-2</v>
      </c>
      <c r="F552">
        <v>0.1845</v>
      </c>
      <c r="G552">
        <v>8.3000000000000004E-2</v>
      </c>
      <c r="H552">
        <v>3.6499999999999998E-2</v>
      </c>
      <c r="I552">
        <v>5.5E-2</v>
      </c>
      <c r="J552">
        <v>7</v>
      </c>
      <c r="K552">
        <v>3</v>
      </c>
      <c r="L552" t="s">
        <v>46</v>
      </c>
      <c r="M552" t="s">
        <v>47</v>
      </c>
      <c r="N552" t="s">
        <v>48</v>
      </c>
      <c r="O552">
        <v>7</v>
      </c>
      <c r="P552" t="s">
        <v>26</v>
      </c>
      <c r="Q552">
        <v>2.5</v>
      </c>
      <c r="R552">
        <f t="shared" si="32"/>
        <v>3</v>
      </c>
      <c r="S552">
        <f t="shared" si="33"/>
        <v>2</v>
      </c>
      <c r="T552">
        <f t="shared" si="34"/>
        <v>0</v>
      </c>
      <c r="U552" s="2" t="str">
        <f t="shared" si="35"/>
        <v>2</v>
      </c>
    </row>
    <row r="553" spans="1:21" x14ac:dyDescent="0.25">
      <c r="A553">
        <v>2829</v>
      </c>
      <c r="B553" t="s">
        <v>31</v>
      </c>
      <c r="C553">
        <v>0.52</v>
      </c>
      <c r="D553">
        <v>0.4</v>
      </c>
      <c r="E553">
        <v>0.105</v>
      </c>
      <c r="F553">
        <v>0.872</v>
      </c>
      <c r="G553">
        <v>0.45150000000000001</v>
      </c>
      <c r="H553">
        <v>0.1615</v>
      </c>
      <c r="I553">
        <v>0.19850000000000001</v>
      </c>
      <c r="J553">
        <v>9</v>
      </c>
      <c r="K553">
        <v>6</v>
      </c>
      <c r="L553" t="s">
        <v>40</v>
      </c>
      <c r="M553" t="s">
        <v>41</v>
      </c>
      <c r="N553" t="s">
        <v>42</v>
      </c>
      <c r="O553">
        <v>10</v>
      </c>
      <c r="P553" t="s">
        <v>35</v>
      </c>
      <c r="Q553">
        <v>24.1</v>
      </c>
      <c r="R553">
        <f t="shared" si="32"/>
        <v>3</v>
      </c>
      <c r="S553">
        <f t="shared" si="33"/>
        <v>3</v>
      </c>
      <c r="T553">
        <f t="shared" si="34"/>
        <v>3</v>
      </c>
      <c r="U553" s="2" t="str">
        <f t="shared" si="35"/>
        <v>3</v>
      </c>
    </row>
    <row r="554" spans="1:21" x14ac:dyDescent="0.25">
      <c r="A554">
        <v>1895</v>
      </c>
      <c r="B554" t="s">
        <v>31</v>
      </c>
      <c r="C554">
        <v>0.56999999999999995</v>
      </c>
      <c r="D554">
        <v>0.46</v>
      </c>
      <c r="E554">
        <v>0.155</v>
      </c>
      <c r="F554">
        <v>1.0004999999999999</v>
      </c>
      <c r="G554">
        <v>0.45400000000000001</v>
      </c>
      <c r="H554">
        <v>0.20499999999999999</v>
      </c>
      <c r="I554">
        <v>0.26500000000000001</v>
      </c>
      <c r="J554">
        <v>11</v>
      </c>
      <c r="K554">
        <v>11</v>
      </c>
      <c r="L554" t="s">
        <v>37</v>
      </c>
      <c r="M554" t="s">
        <v>38</v>
      </c>
      <c r="N554" t="s">
        <v>29</v>
      </c>
      <c r="O554">
        <v>5</v>
      </c>
      <c r="P554" t="s">
        <v>34</v>
      </c>
      <c r="Q554">
        <v>12.8</v>
      </c>
      <c r="R554">
        <f t="shared" si="32"/>
        <v>3</v>
      </c>
      <c r="S554">
        <f t="shared" si="33"/>
        <v>3</v>
      </c>
      <c r="T554">
        <f t="shared" si="34"/>
        <v>3</v>
      </c>
      <c r="U554" s="2" t="str">
        <f t="shared" si="35"/>
        <v>3</v>
      </c>
    </row>
    <row r="555" spans="1:21" x14ac:dyDescent="0.25">
      <c r="A555">
        <v>2438</v>
      </c>
      <c r="B555" t="s">
        <v>17</v>
      </c>
      <c r="C555">
        <v>0.33500000000000002</v>
      </c>
      <c r="D555">
        <v>0.24</v>
      </c>
      <c r="E555">
        <v>9.5000000000000001E-2</v>
      </c>
      <c r="F555">
        <v>0.17</v>
      </c>
      <c r="G555">
        <v>6.2E-2</v>
      </c>
      <c r="H555">
        <v>3.9E-2</v>
      </c>
      <c r="I555">
        <v>5.5E-2</v>
      </c>
      <c r="J555">
        <v>9</v>
      </c>
      <c r="K555">
        <v>9</v>
      </c>
      <c r="L555" t="s">
        <v>67</v>
      </c>
      <c r="M555" t="s">
        <v>68</v>
      </c>
      <c r="N555" t="s">
        <v>69</v>
      </c>
      <c r="O555">
        <v>5</v>
      </c>
      <c r="P555" t="s">
        <v>34</v>
      </c>
      <c r="Q555">
        <v>12.8</v>
      </c>
      <c r="R555">
        <f t="shared" si="32"/>
        <v>3</v>
      </c>
      <c r="S555">
        <f t="shared" si="33"/>
        <v>2</v>
      </c>
      <c r="T555">
        <f t="shared" si="34"/>
        <v>0</v>
      </c>
      <c r="U555" s="2" t="str">
        <f t="shared" si="35"/>
        <v>2</v>
      </c>
    </row>
    <row r="556" spans="1:21" x14ac:dyDescent="0.25">
      <c r="A556">
        <v>1929</v>
      </c>
      <c r="B556" t="s">
        <v>22</v>
      </c>
      <c r="C556">
        <v>0.61499999999999999</v>
      </c>
      <c r="D556">
        <v>0.495</v>
      </c>
      <c r="E556">
        <v>0.16</v>
      </c>
      <c r="F556">
        <v>1.2549999999999999</v>
      </c>
      <c r="G556">
        <v>0.58150000000000002</v>
      </c>
      <c r="H556">
        <v>0.31950000000000001</v>
      </c>
      <c r="I556">
        <v>0.32250000000000001</v>
      </c>
      <c r="J556">
        <v>12</v>
      </c>
      <c r="K556">
        <v>10</v>
      </c>
      <c r="L556" t="s">
        <v>23</v>
      </c>
      <c r="M556" t="s">
        <v>24</v>
      </c>
      <c r="N556" t="s">
        <v>25</v>
      </c>
      <c r="O556">
        <v>2</v>
      </c>
      <c r="P556" t="s">
        <v>70</v>
      </c>
      <c r="Q556">
        <v>18</v>
      </c>
      <c r="R556">
        <f t="shared" si="32"/>
        <v>3</v>
      </c>
      <c r="S556">
        <f t="shared" si="33"/>
        <v>2</v>
      </c>
      <c r="T556">
        <f t="shared" si="34"/>
        <v>0</v>
      </c>
      <c r="U556" s="2" t="str">
        <f t="shared" si="35"/>
        <v>2</v>
      </c>
    </row>
    <row r="557" spans="1:21" x14ac:dyDescent="0.25">
      <c r="A557">
        <v>1058</v>
      </c>
      <c r="B557" t="s">
        <v>17</v>
      </c>
      <c r="C557">
        <v>0.22500000000000001</v>
      </c>
      <c r="D557">
        <v>0.16500000000000001</v>
      </c>
      <c r="E557">
        <v>5.5E-2</v>
      </c>
      <c r="F557">
        <v>5.8999999999999997E-2</v>
      </c>
      <c r="G557">
        <v>2.7E-2</v>
      </c>
      <c r="H557">
        <v>1.2500000000000001E-2</v>
      </c>
      <c r="I557">
        <v>1.4999999999999999E-2</v>
      </c>
      <c r="J557">
        <v>4</v>
      </c>
      <c r="K557">
        <v>14</v>
      </c>
      <c r="L557" t="s">
        <v>60</v>
      </c>
      <c r="M557" t="s">
        <v>61</v>
      </c>
      <c r="N557" t="s">
        <v>62</v>
      </c>
      <c r="O557">
        <v>4</v>
      </c>
      <c r="P557" t="s">
        <v>59</v>
      </c>
      <c r="Q557">
        <v>6.1</v>
      </c>
      <c r="R557">
        <f t="shared" si="32"/>
        <v>3</v>
      </c>
      <c r="S557">
        <f t="shared" si="33"/>
        <v>2</v>
      </c>
      <c r="T557">
        <f t="shared" si="34"/>
        <v>0</v>
      </c>
      <c r="U557" s="2" t="str">
        <f t="shared" si="35"/>
        <v>2</v>
      </c>
    </row>
    <row r="558" spans="1:21" x14ac:dyDescent="0.25">
      <c r="A558">
        <v>2674</v>
      </c>
      <c r="B558" t="s">
        <v>31</v>
      </c>
      <c r="C558">
        <v>0.59499999999999997</v>
      </c>
      <c r="D558">
        <v>0.47</v>
      </c>
      <c r="E558">
        <v>0.16500000000000001</v>
      </c>
      <c r="F558">
        <v>1.1080000000000001</v>
      </c>
      <c r="G558">
        <v>0.49149999999999999</v>
      </c>
      <c r="H558">
        <v>0.23250000000000001</v>
      </c>
      <c r="I558">
        <v>0.33450000000000002</v>
      </c>
      <c r="J558">
        <v>9</v>
      </c>
      <c r="K558">
        <v>4</v>
      </c>
      <c r="L558" t="s">
        <v>18</v>
      </c>
      <c r="M558" t="s">
        <v>19</v>
      </c>
      <c r="N558" t="s">
        <v>20</v>
      </c>
      <c r="O558">
        <v>3</v>
      </c>
      <c r="P558" t="s">
        <v>39</v>
      </c>
      <c r="Q558">
        <v>3.6</v>
      </c>
      <c r="R558">
        <f t="shared" si="32"/>
        <v>3</v>
      </c>
      <c r="S558">
        <f t="shared" si="33"/>
        <v>3</v>
      </c>
      <c r="T558">
        <f t="shared" si="34"/>
        <v>3</v>
      </c>
      <c r="U558" s="2" t="str">
        <f t="shared" si="35"/>
        <v>3</v>
      </c>
    </row>
    <row r="559" spans="1:21" x14ac:dyDescent="0.25">
      <c r="A559">
        <v>1528</v>
      </c>
      <c r="B559" t="s">
        <v>31</v>
      </c>
      <c r="C559">
        <v>0.72</v>
      </c>
      <c r="D559">
        <v>0.56499999999999995</v>
      </c>
      <c r="E559">
        <v>0.2</v>
      </c>
      <c r="F559">
        <v>2.1055000000000001</v>
      </c>
      <c r="G559">
        <v>1.0169999999999999</v>
      </c>
      <c r="H559">
        <v>0.36299999999999999</v>
      </c>
      <c r="I559">
        <v>0.49399999999999999</v>
      </c>
      <c r="J559">
        <v>12</v>
      </c>
      <c r="K559">
        <v>6</v>
      </c>
      <c r="L559" t="s">
        <v>40</v>
      </c>
      <c r="M559" t="s">
        <v>41</v>
      </c>
      <c r="N559" t="s">
        <v>42</v>
      </c>
      <c r="O559">
        <v>8</v>
      </c>
      <c r="P559" t="s">
        <v>30</v>
      </c>
      <c r="Q559">
        <v>12.3</v>
      </c>
      <c r="R559">
        <f t="shared" si="32"/>
        <v>3</v>
      </c>
      <c r="S559">
        <f t="shared" si="33"/>
        <v>3</v>
      </c>
      <c r="T559">
        <f t="shared" si="34"/>
        <v>3</v>
      </c>
      <c r="U559" s="2" t="str">
        <f t="shared" si="35"/>
        <v>3</v>
      </c>
    </row>
    <row r="560" spans="1:21" x14ac:dyDescent="0.25">
      <c r="A560">
        <v>420</v>
      </c>
      <c r="B560" t="s">
        <v>31</v>
      </c>
      <c r="C560">
        <v>0.54500000000000004</v>
      </c>
      <c r="D560">
        <v>0.41</v>
      </c>
      <c r="E560">
        <v>0.14000000000000001</v>
      </c>
      <c r="F560">
        <v>0.625</v>
      </c>
      <c r="G560">
        <v>0.223</v>
      </c>
      <c r="H560">
        <v>0.16</v>
      </c>
      <c r="I560">
        <v>0.23499999999999999</v>
      </c>
      <c r="J560">
        <v>13</v>
      </c>
      <c r="K560">
        <v>3</v>
      </c>
      <c r="L560" t="s">
        <v>46</v>
      </c>
      <c r="M560" t="s">
        <v>47</v>
      </c>
      <c r="N560" t="s">
        <v>48</v>
      </c>
      <c r="O560">
        <v>2</v>
      </c>
      <c r="P560" t="s">
        <v>70</v>
      </c>
      <c r="Q560">
        <v>18</v>
      </c>
      <c r="R560">
        <f t="shared" si="32"/>
        <v>3</v>
      </c>
      <c r="S560">
        <f t="shared" si="33"/>
        <v>2</v>
      </c>
      <c r="T560">
        <f t="shared" si="34"/>
        <v>0</v>
      </c>
      <c r="U560" s="2" t="str">
        <f t="shared" si="35"/>
        <v>2</v>
      </c>
    </row>
    <row r="561" spans="1:21" x14ac:dyDescent="0.25">
      <c r="A561">
        <v>3635</v>
      </c>
      <c r="B561" t="s">
        <v>17</v>
      </c>
      <c r="C561">
        <v>0.36</v>
      </c>
      <c r="D561">
        <v>0.26500000000000001</v>
      </c>
      <c r="E561">
        <v>8.5000000000000006E-2</v>
      </c>
      <c r="F561">
        <v>0.1895</v>
      </c>
      <c r="G561">
        <v>7.2499999999999995E-2</v>
      </c>
      <c r="H561">
        <v>5.1499999999999997E-2</v>
      </c>
      <c r="I561">
        <v>5.5E-2</v>
      </c>
      <c r="J561">
        <v>6</v>
      </c>
      <c r="K561">
        <v>14</v>
      </c>
      <c r="L561" t="s">
        <v>60</v>
      </c>
      <c r="M561" t="s">
        <v>61</v>
      </c>
      <c r="N561" t="s">
        <v>62</v>
      </c>
      <c r="O561">
        <v>3</v>
      </c>
      <c r="P561" t="s">
        <v>39</v>
      </c>
      <c r="Q561">
        <v>3.6</v>
      </c>
      <c r="R561">
        <f t="shared" si="32"/>
        <v>3</v>
      </c>
      <c r="S561">
        <f t="shared" si="33"/>
        <v>2</v>
      </c>
      <c r="T561">
        <f t="shared" si="34"/>
        <v>0</v>
      </c>
      <c r="U561" s="2" t="str">
        <f t="shared" si="35"/>
        <v>2</v>
      </c>
    </row>
    <row r="562" spans="1:21" x14ac:dyDescent="0.25">
      <c r="A562">
        <v>2505</v>
      </c>
      <c r="B562" t="s">
        <v>17</v>
      </c>
      <c r="C562">
        <v>0.31</v>
      </c>
      <c r="D562">
        <v>0.24</v>
      </c>
      <c r="E562">
        <v>0.105</v>
      </c>
      <c r="F562">
        <v>0.28849999999999998</v>
      </c>
      <c r="G562">
        <v>0.11799999999999999</v>
      </c>
      <c r="H562">
        <v>6.5000000000000002E-2</v>
      </c>
      <c r="I562">
        <v>8.3000000000000004E-2</v>
      </c>
      <c r="J562">
        <v>6</v>
      </c>
      <c r="K562">
        <v>7</v>
      </c>
      <c r="L562" t="s">
        <v>43</v>
      </c>
      <c r="M562" t="s">
        <v>44</v>
      </c>
      <c r="N562" t="s">
        <v>45</v>
      </c>
      <c r="O562">
        <v>9</v>
      </c>
      <c r="P562" t="s">
        <v>58</v>
      </c>
      <c r="Q562">
        <v>1.9</v>
      </c>
      <c r="R562">
        <f t="shared" si="32"/>
        <v>3</v>
      </c>
      <c r="S562">
        <f t="shared" si="33"/>
        <v>2</v>
      </c>
      <c r="T562">
        <f t="shared" si="34"/>
        <v>0</v>
      </c>
      <c r="U562" s="2" t="str">
        <f t="shared" si="35"/>
        <v>2</v>
      </c>
    </row>
    <row r="563" spans="1:21" x14ac:dyDescent="0.25">
      <c r="A563">
        <v>2111</v>
      </c>
      <c r="B563" t="s">
        <v>17</v>
      </c>
      <c r="C563">
        <v>0.32500000000000001</v>
      </c>
      <c r="D563">
        <v>0.25</v>
      </c>
      <c r="E563">
        <v>5.5E-2</v>
      </c>
      <c r="F563">
        <v>0.16600000000000001</v>
      </c>
      <c r="G563">
        <v>7.5999999999999998E-2</v>
      </c>
      <c r="H563">
        <v>5.0999999999999997E-2</v>
      </c>
      <c r="I563">
        <v>4.4999999999999998E-2</v>
      </c>
      <c r="J563">
        <v>5</v>
      </c>
      <c r="K563">
        <v>13</v>
      </c>
      <c r="L563" t="s">
        <v>27</v>
      </c>
      <c r="M563" t="s">
        <v>28</v>
      </c>
      <c r="N563" t="s">
        <v>29</v>
      </c>
      <c r="O563">
        <v>2</v>
      </c>
      <c r="P563" t="s">
        <v>70</v>
      </c>
      <c r="Q563">
        <v>18</v>
      </c>
      <c r="R563">
        <f t="shared" si="32"/>
        <v>3</v>
      </c>
      <c r="S563">
        <f t="shared" si="33"/>
        <v>2</v>
      </c>
      <c r="T563">
        <f t="shared" si="34"/>
        <v>0</v>
      </c>
      <c r="U563" s="2" t="str">
        <f t="shared" si="35"/>
        <v>2</v>
      </c>
    </row>
    <row r="564" spans="1:21" x14ac:dyDescent="0.25">
      <c r="A564">
        <v>178</v>
      </c>
      <c r="B564" t="s">
        <v>17</v>
      </c>
      <c r="C564">
        <v>0.315</v>
      </c>
      <c r="D564">
        <v>0.245</v>
      </c>
      <c r="E564">
        <v>8.5000000000000006E-2</v>
      </c>
      <c r="F564">
        <v>0.14349999999999999</v>
      </c>
      <c r="G564">
        <v>5.2999999999999999E-2</v>
      </c>
      <c r="H564">
        <v>4.7500000000000001E-2</v>
      </c>
      <c r="I564">
        <v>0.05</v>
      </c>
      <c r="J564">
        <v>8</v>
      </c>
      <c r="K564">
        <v>5</v>
      </c>
      <c r="L564" t="s">
        <v>49</v>
      </c>
      <c r="M564" t="s">
        <v>50</v>
      </c>
      <c r="N564" t="s">
        <v>51</v>
      </c>
      <c r="O564">
        <v>10</v>
      </c>
      <c r="P564" t="s">
        <v>35</v>
      </c>
      <c r="Q564">
        <v>24.1</v>
      </c>
      <c r="R564">
        <f t="shared" si="32"/>
        <v>3</v>
      </c>
      <c r="S564">
        <f t="shared" si="33"/>
        <v>2</v>
      </c>
      <c r="T564">
        <f t="shared" si="34"/>
        <v>0</v>
      </c>
      <c r="U564" s="2" t="str">
        <f t="shared" si="35"/>
        <v>2</v>
      </c>
    </row>
    <row r="565" spans="1:21" x14ac:dyDescent="0.25">
      <c r="A565">
        <v>468</v>
      </c>
      <c r="B565" t="s">
        <v>31</v>
      </c>
      <c r="C565">
        <v>0.65500000000000003</v>
      </c>
      <c r="D565">
        <v>0.53</v>
      </c>
      <c r="E565">
        <v>0.19500000000000001</v>
      </c>
      <c r="F565">
        <v>1.3879999999999999</v>
      </c>
      <c r="G565">
        <v>0.56699999999999995</v>
      </c>
      <c r="H565">
        <v>0.27350000000000002</v>
      </c>
      <c r="I565">
        <v>0.41</v>
      </c>
      <c r="J565">
        <v>13</v>
      </c>
      <c r="K565">
        <v>15</v>
      </c>
      <c r="L565" t="s">
        <v>32</v>
      </c>
      <c r="M565" t="s">
        <v>33</v>
      </c>
      <c r="N565" t="s">
        <v>29</v>
      </c>
      <c r="O565">
        <v>9</v>
      </c>
      <c r="P565" t="s">
        <v>58</v>
      </c>
      <c r="Q565">
        <v>1.9</v>
      </c>
      <c r="R565">
        <f t="shared" si="32"/>
        <v>3</v>
      </c>
      <c r="S565">
        <f t="shared" si="33"/>
        <v>3</v>
      </c>
      <c r="T565">
        <f t="shared" si="34"/>
        <v>3</v>
      </c>
      <c r="U565" s="2" t="str">
        <f t="shared" si="35"/>
        <v>3</v>
      </c>
    </row>
    <row r="566" spans="1:21" x14ac:dyDescent="0.25">
      <c r="A566">
        <v>4094</v>
      </c>
      <c r="B566" t="s">
        <v>31</v>
      </c>
      <c r="C566">
        <v>0.63</v>
      </c>
      <c r="D566">
        <v>0.48499999999999999</v>
      </c>
      <c r="E566">
        <v>0.18</v>
      </c>
      <c r="F566">
        <v>1.2435</v>
      </c>
      <c r="G566">
        <v>0.51749999999999996</v>
      </c>
      <c r="H566">
        <v>0.308</v>
      </c>
      <c r="I566">
        <v>0.37</v>
      </c>
      <c r="J566">
        <v>11</v>
      </c>
      <c r="K566">
        <v>8</v>
      </c>
      <c r="L566" t="s">
        <v>55</v>
      </c>
      <c r="M566" t="s">
        <v>56</v>
      </c>
      <c r="N566" t="s">
        <v>57</v>
      </c>
      <c r="O566">
        <v>10</v>
      </c>
      <c r="P566" t="s">
        <v>35</v>
      </c>
      <c r="Q566">
        <v>24.1</v>
      </c>
      <c r="R566">
        <f t="shared" si="32"/>
        <v>3</v>
      </c>
      <c r="S566">
        <f t="shared" si="33"/>
        <v>3</v>
      </c>
      <c r="T566">
        <f t="shared" si="34"/>
        <v>3</v>
      </c>
      <c r="U566" s="2" t="str">
        <f t="shared" si="35"/>
        <v>3</v>
      </c>
    </row>
    <row r="567" spans="1:21" x14ac:dyDescent="0.25">
      <c r="A567">
        <v>977</v>
      </c>
      <c r="B567" t="s">
        <v>31</v>
      </c>
      <c r="C567">
        <v>0.53</v>
      </c>
      <c r="D567">
        <v>0.40500000000000003</v>
      </c>
      <c r="E567">
        <v>0.125</v>
      </c>
      <c r="F567">
        <v>0.65149999999999997</v>
      </c>
      <c r="G567">
        <v>0.27150000000000002</v>
      </c>
      <c r="H567">
        <v>0.1605</v>
      </c>
      <c r="I567">
        <v>0.186</v>
      </c>
      <c r="J567">
        <v>7</v>
      </c>
      <c r="K567">
        <v>10</v>
      </c>
      <c r="L567" t="s">
        <v>23</v>
      </c>
      <c r="M567" t="s">
        <v>24</v>
      </c>
      <c r="N567" t="s">
        <v>25</v>
      </c>
      <c r="O567">
        <v>10</v>
      </c>
      <c r="P567" t="s">
        <v>35</v>
      </c>
      <c r="Q567">
        <v>24.1</v>
      </c>
      <c r="R567">
        <f t="shared" si="32"/>
        <v>3</v>
      </c>
      <c r="S567">
        <f t="shared" si="33"/>
        <v>2</v>
      </c>
      <c r="T567">
        <f t="shared" si="34"/>
        <v>0</v>
      </c>
      <c r="U567" s="2" t="str">
        <f t="shared" si="35"/>
        <v>2</v>
      </c>
    </row>
    <row r="568" spans="1:21" x14ac:dyDescent="0.25">
      <c r="A568">
        <v>3671</v>
      </c>
      <c r="B568" t="s">
        <v>31</v>
      </c>
      <c r="C568">
        <v>0.59</v>
      </c>
      <c r="D568">
        <v>0.46500000000000002</v>
      </c>
      <c r="E568">
        <v>0.13500000000000001</v>
      </c>
      <c r="F568">
        <v>0.98950000000000005</v>
      </c>
      <c r="G568">
        <v>0.42349999999999999</v>
      </c>
      <c r="H568">
        <v>0.19900000000000001</v>
      </c>
      <c r="I568">
        <v>0.28000000000000003</v>
      </c>
      <c r="J568">
        <v>8</v>
      </c>
      <c r="K568">
        <v>8</v>
      </c>
      <c r="L568" t="s">
        <v>55</v>
      </c>
      <c r="M568" t="s">
        <v>56</v>
      </c>
      <c r="N568" t="s">
        <v>57</v>
      </c>
      <c r="O568">
        <v>4</v>
      </c>
      <c r="P568" t="s">
        <v>59</v>
      </c>
      <c r="Q568">
        <v>6.1</v>
      </c>
      <c r="R568">
        <f t="shared" si="32"/>
        <v>3</v>
      </c>
      <c r="S568">
        <f t="shared" si="33"/>
        <v>3</v>
      </c>
      <c r="T568">
        <f t="shared" si="34"/>
        <v>3</v>
      </c>
      <c r="U568" s="2" t="str">
        <f t="shared" si="35"/>
        <v>3</v>
      </c>
    </row>
    <row r="569" spans="1:21" x14ac:dyDescent="0.25">
      <c r="A569">
        <v>2475</v>
      </c>
      <c r="B569" t="s">
        <v>31</v>
      </c>
      <c r="C569">
        <v>0.60499999999999998</v>
      </c>
      <c r="D569">
        <v>0.49</v>
      </c>
      <c r="E569">
        <v>0.14499999999999999</v>
      </c>
      <c r="F569">
        <v>1.3</v>
      </c>
      <c r="G569">
        <v>0.51700000000000002</v>
      </c>
      <c r="H569">
        <v>0.32850000000000001</v>
      </c>
      <c r="I569">
        <v>0.31</v>
      </c>
      <c r="J569">
        <v>14</v>
      </c>
      <c r="K569">
        <v>5</v>
      </c>
      <c r="L569" t="s">
        <v>49</v>
      </c>
      <c r="M569" t="s">
        <v>50</v>
      </c>
      <c r="N569" t="s">
        <v>51</v>
      </c>
      <c r="O569">
        <v>3</v>
      </c>
      <c r="P569" t="s">
        <v>39</v>
      </c>
      <c r="Q569">
        <v>3.6</v>
      </c>
      <c r="R569">
        <f t="shared" si="32"/>
        <v>3</v>
      </c>
      <c r="S569">
        <f t="shared" si="33"/>
        <v>3</v>
      </c>
      <c r="T569">
        <f t="shared" si="34"/>
        <v>3</v>
      </c>
      <c r="U569" s="2" t="str">
        <f t="shared" si="35"/>
        <v>3</v>
      </c>
    </row>
    <row r="570" spans="1:21" x14ac:dyDescent="0.25">
      <c r="A570">
        <v>28</v>
      </c>
      <c r="B570" t="s">
        <v>31</v>
      </c>
      <c r="C570">
        <v>0.59</v>
      </c>
      <c r="D570">
        <v>0.44500000000000001</v>
      </c>
      <c r="E570">
        <v>0.14000000000000001</v>
      </c>
      <c r="F570">
        <v>0.93100000000000005</v>
      </c>
      <c r="G570">
        <v>0.35599999999999998</v>
      </c>
      <c r="H570">
        <v>0.23400000000000001</v>
      </c>
      <c r="I570">
        <v>0.28000000000000003</v>
      </c>
      <c r="J570">
        <v>12</v>
      </c>
      <c r="K570">
        <v>14</v>
      </c>
      <c r="L570" t="s">
        <v>60</v>
      </c>
      <c r="M570" t="s">
        <v>61</v>
      </c>
      <c r="N570" t="s">
        <v>62</v>
      </c>
      <c r="O570">
        <v>3</v>
      </c>
      <c r="P570" t="s">
        <v>39</v>
      </c>
      <c r="Q570">
        <v>3.6</v>
      </c>
      <c r="R570">
        <f t="shared" si="32"/>
        <v>3</v>
      </c>
      <c r="S570">
        <f t="shared" si="33"/>
        <v>2</v>
      </c>
      <c r="T570">
        <f t="shared" si="34"/>
        <v>0</v>
      </c>
      <c r="U570" s="2" t="str">
        <f t="shared" si="35"/>
        <v>2</v>
      </c>
    </row>
    <row r="571" spans="1:21" x14ac:dyDescent="0.25">
      <c r="A571">
        <v>2832</v>
      </c>
      <c r="B571" t="s">
        <v>31</v>
      </c>
      <c r="C571">
        <v>0.53500000000000003</v>
      </c>
      <c r="D571">
        <v>0.40500000000000003</v>
      </c>
      <c r="E571">
        <v>0.14000000000000001</v>
      </c>
      <c r="F571">
        <v>0.81799999999999995</v>
      </c>
      <c r="G571">
        <v>0.40200000000000002</v>
      </c>
      <c r="H571">
        <v>0.17150000000000001</v>
      </c>
      <c r="I571">
        <v>0.189</v>
      </c>
      <c r="J571">
        <v>7</v>
      </c>
      <c r="K571">
        <v>5</v>
      </c>
      <c r="L571" t="s">
        <v>49</v>
      </c>
      <c r="M571" t="s">
        <v>50</v>
      </c>
      <c r="N571" t="s">
        <v>51</v>
      </c>
      <c r="O571">
        <v>8</v>
      </c>
      <c r="P571" t="s">
        <v>30</v>
      </c>
      <c r="Q571">
        <v>12.3</v>
      </c>
      <c r="R571">
        <f t="shared" si="32"/>
        <v>3</v>
      </c>
      <c r="S571">
        <f t="shared" si="33"/>
        <v>3</v>
      </c>
      <c r="T571">
        <f t="shared" si="34"/>
        <v>3</v>
      </c>
      <c r="U571" s="2" t="str">
        <f t="shared" si="35"/>
        <v>3</v>
      </c>
    </row>
    <row r="572" spans="1:21" x14ac:dyDescent="0.25">
      <c r="A572">
        <v>1288</v>
      </c>
      <c r="B572" t="s">
        <v>17</v>
      </c>
      <c r="C572">
        <v>0.505</v>
      </c>
      <c r="D572">
        <v>0.40500000000000003</v>
      </c>
      <c r="E572">
        <v>0.13</v>
      </c>
      <c r="F572">
        <v>0.60150000000000003</v>
      </c>
      <c r="G572">
        <v>0.30149999999999999</v>
      </c>
      <c r="H572">
        <v>0.11</v>
      </c>
      <c r="I572">
        <v>0.18</v>
      </c>
      <c r="J572">
        <v>8</v>
      </c>
      <c r="K572">
        <v>4</v>
      </c>
      <c r="L572" t="s">
        <v>18</v>
      </c>
      <c r="M572" t="s">
        <v>19</v>
      </c>
      <c r="N572" t="s">
        <v>20</v>
      </c>
      <c r="O572">
        <v>5</v>
      </c>
      <c r="P572" t="s">
        <v>34</v>
      </c>
      <c r="Q572">
        <v>12.8</v>
      </c>
      <c r="R572">
        <f t="shared" si="32"/>
        <v>3</v>
      </c>
      <c r="S572">
        <f t="shared" si="33"/>
        <v>2</v>
      </c>
      <c r="T572">
        <f t="shared" si="34"/>
        <v>0</v>
      </c>
      <c r="U572" s="2" t="str">
        <f t="shared" si="35"/>
        <v>2</v>
      </c>
    </row>
    <row r="573" spans="1:21" x14ac:dyDescent="0.25">
      <c r="A573">
        <v>857</v>
      </c>
      <c r="B573" t="s">
        <v>31</v>
      </c>
      <c r="C573">
        <v>0.59</v>
      </c>
      <c r="D573">
        <v>0.47499999999999998</v>
      </c>
      <c r="E573">
        <v>0.16500000000000001</v>
      </c>
      <c r="F573">
        <v>1.077</v>
      </c>
      <c r="G573">
        <v>0.45450000000000002</v>
      </c>
      <c r="H573">
        <v>0.24399999999999999</v>
      </c>
      <c r="I573">
        <v>0.3095</v>
      </c>
      <c r="J573">
        <v>9</v>
      </c>
      <c r="K573">
        <v>1</v>
      </c>
      <c r="L573" t="s">
        <v>65</v>
      </c>
      <c r="M573" t="s">
        <v>66</v>
      </c>
      <c r="N573" t="s">
        <v>29</v>
      </c>
      <c r="O573">
        <v>5</v>
      </c>
      <c r="P573" t="s">
        <v>34</v>
      </c>
      <c r="Q573">
        <v>12.8</v>
      </c>
      <c r="R573">
        <f t="shared" si="32"/>
        <v>3</v>
      </c>
      <c r="S573">
        <f t="shared" si="33"/>
        <v>3</v>
      </c>
      <c r="T573">
        <f t="shared" si="34"/>
        <v>3</v>
      </c>
      <c r="U573" s="2" t="str">
        <f t="shared" si="35"/>
        <v>3</v>
      </c>
    </row>
    <row r="574" spans="1:21" x14ac:dyDescent="0.25">
      <c r="A574">
        <v>2920</v>
      </c>
      <c r="B574" t="s">
        <v>22</v>
      </c>
      <c r="C574">
        <v>0.6</v>
      </c>
      <c r="D574">
        <v>0.48</v>
      </c>
      <c r="E574">
        <v>0.17</v>
      </c>
      <c r="F574">
        <v>1.056</v>
      </c>
      <c r="G574">
        <v>0.45750000000000002</v>
      </c>
      <c r="H574">
        <v>0.24349999999999999</v>
      </c>
      <c r="I574">
        <v>0.3135</v>
      </c>
      <c r="J574">
        <v>10</v>
      </c>
      <c r="K574">
        <v>12</v>
      </c>
      <c r="L574" t="s">
        <v>63</v>
      </c>
      <c r="M574" t="s">
        <v>64</v>
      </c>
      <c r="N574" t="s">
        <v>29</v>
      </c>
      <c r="O574">
        <v>10</v>
      </c>
      <c r="P574" t="s">
        <v>35</v>
      </c>
      <c r="Q574">
        <v>24.1</v>
      </c>
      <c r="R574">
        <f t="shared" si="32"/>
        <v>3</v>
      </c>
      <c r="S574">
        <f t="shared" si="33"/>
        <v>2</v>
      </c>
      <c r="T574">
        <f t="shared" si="34"/>
        <v>0</v>
      </c>
      <c r="U574" s="2" t="str">
        <f t="shared" si="35"/>
        <v>2</v>
      </c>
    </row>
    <row r="575" spans="1:21" x14ac:dyDescent="0.25">
      <c r="A575">
        <v>2224</v>
      </c>
      <c r="B575" t="s">
        <v>22</v>
      </c>
      <c r="C575">
        <v>0.55500000000000005</v>
      </c>
      <c r="D575">
        <v>0.45500000000000002</v>
      </c>
      <c r="E575">
        <v>0.18</v>
      </c>
      <c r="F575">
        <v>0.95799999999999996</v>
      </c>
      <c r="G575">
        <v>0.29599999999999999</v>
      </c>
      <c r="H575">
        <v>0.19500000000000001</v>
      </c>
      <c r="I575">
        <v>0.39</v>
      </c>
      <c r="J575">
        <v>14</v>
      </c>
      <c r="K575">
        <v>8</v>
      </c>
      <c r="L575" t="s">
        <v>55</v>
      </c>
      <c r="M575" t="s">
        <v>56</v>
      </c>
      <c r="N575" t="s">
        <v>57</v>
      </c>
      <c r="O575">
        <v>7</v>
      </c>
      <c r="P575" t="s">
        <v>26</v>
      </c>
      <c r="Q575">
        <v>2.5</v>
      </c>
      <c r="R575">
        <f t="shared" si="32"/>
        <v>3</v>
      </c>
      <c r="S575">
        <f t="shared" si="33"/>
        <v>2</v>
      </c>
      <c r="T575">
        <f t="shared" si="34"/>
        <v>0</v>
      </c>
      <c r="U575" s="2" t="str">
        <f t="shared" si="35"/>
        <v>2</v>
      </c>
    </row>
    <row r="576" spans="1:21" x14ac:dyDescent="0.25">
      <c r="A576">
        <v>1233</v>
      </c>
      <c r="B576" t="s">
        <v>17</v>
      </c>
      <c r="C576">
        <v>0.37</v>
      </c>
      <c r="D576">
        <v>0.28999999999999998</v>
      </c>
      <c r="E576">
        <v>0.09</v>
      </c>
      <c r="F576">
        <v>0.2445</v>
      </c>
      <c r="G576">
        <v>8.8999999999999996E-2</v>
      </c>
      <c r="H576">
        <v>6.5500000000000003E-2</v>
      </c>
      <c r="I576">
        <v>7.4999999999999997E-2</v>
      </c>
      <c r="J576">
        <v>7</v>
      </c>
      <c r="K576">
        <v>6</v>
      </c>
      <c r="L576" t="s">
        <v>40</v>
      </c>
      <c r="M576" t="s">
        <v>41</v>
      </c>
      <c r="N576" t="s">
        <v>42</v>
      </c>
      <c r="O576">
        <v>7</v>
      </c>
      <c r="P576" t="s">
        <v>26</v>
      </c>
      <c r="Q576">
        <v>2.5</v>
      </c>
      <c r="R576">
        <f t="shared" si="32"/>
        <v>3</v>
      </c>
      <c r="S576">
        <f t="shared" si="33"/>
        <v>2</v>
      </c>
      <c r="T576">
        <f t="shared" si="34"/>
        <v>0</v>
      </c>
      <c r="U576" s="2" t="str">
        <f t="shared" si="35"/>
        <v>2</v>
      </c>
    </row>
    <row r="577" spans="1:21" x14ac:dyDescent="0.25">
      <c r="A577">
        <v>2892</v>
      </c>
      <c r="B577" t="s">
        <v>17</v>
      </c>
      <c r="C577">
        <v>0.53</v>
      </c>
      <c r="D577">
        <v>0.38</v>
      </c>
      <c r="E577">
        <v>0.125</v>
      </c>
      <c r="F577">
        <v>0.61599999999999999</v>
      </c>
      <c r="G577">
        <v>0.29199999999999998</v>
      </c>
      <c r="H577">
        <v>0.113</v>
      </c>
      <c r="I577">
        <v>0.185</v>
      </c>
      <c r="J577">
        <v>8</v>
      </c>
      <c r="K577">
        <v>5</v>
      </c>
      <c r="L577" t="s">
        <v>49</v>
      </c>
      <c r="M577" t="s">
        <v>50</v>
      </c>
      <c r="N577" t="s">
        <v>51</v>
      </c>
      <c r="O577">
        <v>9</v>
      </c>
      <c r="P577" t="s">
        <v>58</v>
      </c>
      <c r="Q577">
        <v>1.9</v>
      </c>
      <c r="R577">
        <f t="shared" si="32"/>
        <v>3</v>
      </c>
      <c r="S577">
        <f t="shared" si="33"/>
        <v>2</v>
      </c>
      <c r="T577">
        <f t="shared" si="34"/>
        <v>0</v>
      </c>
      <c r="U577" s="2" t="str">
        <f t="shared" si="35"/>
        <v>2</v>
      </c>
    </row>
    <row r="578" spans="1:21" x14ac:dyDescent="0.25">
      <c r="A578">
        <v>2416</v>
      </c>
      <c r="B578" t="s">
        <v>31</v>
      </c>
      <c r="C578">
        <v>0.4</v>
      </c>
      <c r="D578">
        <v>0.315</v>
      </c>
      <c r="E578">
        <v>0.105</v>
      </c>
      <c r="F578">
        <v>0.28699999999999998</v>
      </c>
      <c r="G578">
        <v>0.1135</v>
      </c>
      <c r="H578">
        <v>3.6999999999999998E-2</v>
      </c>
      <c r="I578">
        <v>0.113</v>
      </c>
      <c r="J578">
        <v>10</v>
      </c>
      <c r="K578">
        <v>12</v>
      </c>
      <c r="L578" t="s">
        <v>63</v>
      </c>
      <c r="M578" t="s">
        <v>64</v>
      </c>
      <c r="N578" t="s">
        <v>29</v>
      </c>
      <c r="O578">
        <v>6</v>
      </c>
      <c r="P578" t="s">
        <v>36</v>
      </c>
      <c r="Q578">
        <v>14.1</v>
      </c>
      <c r="R578">
        <f t="shared" ref="R578:R641" si="36">IF(OR(AND(J578&gt;15,B578="I"),AND(B578="M",C578&gt;0.75),OR(AND(I578&gt;0.8,G578&gt;0.5),G578&gt;1.2)),1,3)</f>
        <v>3</v>
      </c>
      <c r="S578">
        <f t="shared" ref="S578:S641" si="37">IF(OR(AND(I578&lt;0.4,G578&lt;0.4),OR(C578&lt;0.36),OR(AND(J578&gt;15,B578="M"),J578&gt;18,B578="F")),2,3)</f>
        <v>2</v>
      </c>
      <c r="T578">
        <f t="shared" ref="T578:T641" si="38">IF(AND(R578=3, S578=3),3, 0)</f>
        <v>0</v>
      </c>
      <c r="U578" s="2" t="str">
        <f t="shared" ref="U578:U641" si="39">IF(R578=1,"1",IF(S578=2,"2",IF(AND(R578=3,S578=3),"3")))</f>
        <v>2</v>
      </c>
    </row>
    <row r="579" spans="1:21" x14ac:dyDescent="0.25">
      <c r="A579">
        <v>3714</v>
      </c>
      <c r="B579" t="s">
        <v>31</v>
      </c>
      <c r="C579">
        <v>0.71</v>
      </c>
      <c r="D579">
        <v>0.55500000000000005</v>
      </c>
      <c r="E579">
        <v>0.17499999999999999</v>
      </c>
      <c r="F579">
        <v>2.14</v>
      </c>
      <c r="G579">
        <v>1.2455000000000001</v>
      </c>
      <c r="H579">
        <v>0.3725</v>
      </c>
      <c r="I579">
        <v>0.434</v>
      </c>
      <c r="J579">
        <v>11</v>
      </c>
      <c r="K579">
        <v>3</v>
      </c>
      <c r="L579" t="s">
        <v>46</v>
      </c>
      <c r="M579" t="s">
        <v>47</v>
      </c>
      <c r="N579" t="s">
        <v>48</v>
      </c>
      <c r="O579">
        <v>1</v>
      </c>
      <c r="P579" t="s">
        <v>21</v>
      </c>
      <c r="Q579">
        <v>22.1</v>
      </c>
      <c r="R579">
        <f t="shared" si="36"/>
        <v>1</v>
      </c>
      <c r="S579">
        <f t="shared" si="37"/>
        <v>3</v>
      </c>
      <c r="T579">
        <f t="shared" si="38"/>
        <v>0</v>
      </c>
      <c r="U579" s="2" t="str">
        <f t="shared" si="39"/>
        <v>1</v>
      </c>
    </row>
    <row r="580" spans="1:21" x14ac:dyDescent="0.25">
      <c r="A580">
        <v>1305</v>
      </c>
      <c r="B580" t="s">
        <v>31</v>
      </c>
      <c r="C580">
        <v>0.53500000000000003</v>
      </c>
      <c r="D580">
        <v>0.435</v>
      </c>
      <c r="E580">
        <v>0.15</v>
      </c>
      <c r="F580">
        <v>0.71699999999999997</v>
      </c>
      <c r="G580">
        <v>0.34749999999999998</v>
      </c>
      <c r="H580">
        <v>0.14449999999999999</v>
      </c>
      <c r="I580">
        <v>0.19400000000000001</v>
      </c>
      <c r="J580">
        <v>9</v>
      </c>
      <c r="K580">
        <v>12</v>
      </c>
      <c r="L580" t="s">
        <v>63</v>
      </c>
      <c r="M580" t="s">
        <v>64</v>
      </c>
      <c r="N580" t="s">
        <v>29</v>
      </c>
      <c r="O580">
        <v>9</v>
      </c>
      <c r="P580" t="s">
        <v>58</v>
      </c>
      <c r="Q580">
        <v>1.9</v>
      </c>
      <c r="R580">
        <f t="shared" si="36"/>
        <v>3</v>
      </c>
      <c r="S580">
        <f t="shared" si="37"/>
        <v>2</v>
      </c>
      <c r="T580">
        <f t="shared" si="38"/>
        <v>0</v>
      </c>
      <c r="U580" s="2" t="str">
        <f t="shared" si="39"/>
        <v>2</v>
      </c>
    </row>
    <row r="581" spans="1:21" x14ac:dyDescent="0.25">
      <c r="A581">
        <v>2359</v>
      </c>
      <c r="B581" t="s">
        <v>22</v>
      </c>
      <c r="C581">
        <v>0.61</v>
      </c>
      <c r="D581">
        <v>0.48499999999999999</v>
      </c>
      <c r="E581">
        <v>0.21</v>
      </c>
      <c r="F581">
        <v>1.3445</v>
      </c>
      <c r="G581">
        <v>0.53500000000000003</v>
      </c>
      <c r="H581">
        <v>0.2205</v>
      </c>
      <c r="I581">
        <v>0.51500000000000001</v>
      </c>
      <c r="J581">
        <v>20</v>
      </c>
      <c r="K581">
        <v>8</v>
      </c>
      <c r="L581" t="s">
        <v>55</v>
      </c>
      <c r="M581" t="s">
        <v>56</v>
      </c>
      <c r="N581" t="s">
        <v>57</v>
      </c>
      <c r="O581">
        <v>1</v>
      </c>
      <c r="P581" t="s">
        <v>21</v>
      </c>
      <c r="Q581">
        <v>22.1</v>
      </c>
      <c r="R581">
        <f t="shared" si="36"/>
        <v>3</v>
      </c>
      <c r="S581">
        <f t="shared" si="37"/>
        <v>2</v>
      </c>
      <c r="T581">
        <f t="shared" si="38"/>
        <v>0</v>
      </c>
      <c r="U581" s="2" t="str">
        <f t="shared" si="39"/>
        <v>2</v>
      </c>
    </row>
    <row r="582" spans="1:21" x14ac:dyDescent="0.25">
      <c r="A582">
        <v>1606</v>
      </c>
      <c r="B582" t="s">
        <v>17</v>
      </c>
      <c r="C582">
        <v>0.54</v>
      </c>
      <c r="D582">
        <v>0.42</v>
      </c>
      <c r="E582">
        <v>0.14000000000000001</v>
      </c>
      <c r="F582">
        <v>0.62749999999999995</v>
      </c>
      <c r="G582">
        <v>0.2505</v>
      </c>
      <c r="H582">
        <v>0.11749999999999999</v>
      </c>
      <c r="I582">
        <v>0.23499999999999999</v>
      </c>
      <c r="J582">
        <v>9</v>
      </c>
      <c r="K582">
        <v>5</v>
      </c>
      <c r="L582" t="s">
        <v>49</v>
      </c>
      <c r="M582" t="s">
        <v>50</v>
      </c>
      <c r="N582" t="s">
        <v>51</v>
      </c>
      <c r="O582">
        <v>7</v>
      </c>
      <c r="P582" t="s">
        <v>26</v>
      </c>
      <c r="Q582">
        <v>2.5</v>
      </c>
      <c r="R582">
        <f t="shared" si="36"/>
        <v>3</v>
      </c>
      <c r="S582">
        <f t="shared" si="37"/>
        <v>2</v>
      </c>
      <c r="T582">
        <f t="shared" si="38"/>
        <v>0</v>
      </c>
      <c r="U582" s="2" t="str">
        <f t="shared" si="39"/>
        <v>2</v>
      </c>
    </row>
    <row r="583" spans="1:21" x14ac:dyDescent="0.25">
      <c r="A583">
        <v>3334</v>
      </c>
      <c r="B583" t="s">
        <v>17</v>
      </c>
      <c r="C583">
        <v>0.45</v>
      </c>
      <c r="D583">
        <v>0.36</v>
      </c>
      <c r="E583">
        <v>0.125</v>
      </c>
      <c r="F583">
        <v>0.45</v>
      </c>
      <c r="G583">
        <v>0.191</v>
      </c>
      <c r="H583">
        <v>8.6499999999999994E-2</v>
      </c>
      <c r="I583">
        <v>0.14499999999999999</v>
      </c>
      <c r="J583">
        <v>12</v>
      </c>
      <c r="K583">
        <v>13</v>
      </c>
      <c r="L583" t="s">
        <v>27</v>
      </c>
      <c r="M583" t="s">
        <v>28</v>
      </c>
      <c r="N583" t="s">
        <v>29</v>
      </c>
      <c r="O583">
        <v>6</v>
      </c>
      <c r="P583" t="s">
        <v>36</v>
      </c>
      <c r="Q583">
        <v>14.1</v>
      </c>
      <c r="R583">
        <f t="shared" si="36"/>
        <v>3</v>
      </c>
      <c r="S583">
        <f t="shared" si="37"/>
        <v>2</v>
      </c>
      <c r="T583">
        <f t="shared" si="38"/>
        <v>0</v>
      </c>
      <c r="U583" s="2" t="str">
        <f t="shared" si="39"/>
        <v>2</v>
      </c>
    </row>
    <row r="584" spans="1:21" x14ac:dyDescent="0.25">
      <c r="A584">
        <v>1218</v>
      </c>
      <c r="B584" t="s">
        <v>17</v>
      </c>
      <c r="C584">
        <v>0.315</v>
      </c>
      <c r="D584">
        <v>0.23</v>
      </c>
      <c r="E584">
        <v>0.08</v>
      </c>
      <c r="F584">
        <v>0.13750000000000001</v>
      </c>
      <c r="G584">
        <v>5.45E-2</v>
      </c>
      <c r="H584">
        <v>3.1E-2</v>
      </c>
      <c r="I584">
        <v>4.4499999999999998E-2</v>
      </c>
      <c r="J584">
        <v>5</v>
      </c>
      <c r="K584">
        <v>13</v>
      </c>
      <c r="L584" t="s">
        <v>27</v>
      </c>
      <c r="M584" t="s">
        <v>28</v>
      </c>
      <c r="N584" t="s">
        <v>29</v>
      </c>
      <c r="O584">
        <v>10</v>
      </c>
      <c r="P584" t="s">
        <v>35</v>
      </c>
      <c r="Q584">
        <v>24.1</v>
      </c>
      <c r="R584">
        <f t="shared" si="36"/>
        <v>3</v>
      </c>
      <c r="S584">
        <f t="shared" si="37"/>
        <v>2</v>
      </c>
      <c r="T584">
        <f t="shared" si="38"/>
        <v>0</v>
      </c>
      <c r="U584" s="2" t="str">
        <f t="shared" si="39"/>
        <v>2</v>
      </c>
    </row>
    <row r="585" spans="1:21" x14ac:dyDescent="0.25">
      <c r="A585">
        <v>1245</v>
      </c>
      <c r="B585" t="s">
        <v>17</v>
      </c>
      <c r="C585">
        <v>0.38500000000000001</v>
      </c>
      <c r="D585">
        <v>0.3</v>
      </c>
      <c r="E585">
        <v>9.5000000000000001E-2</v>
      </c>
      <c r="F585">
        <v>0.30199999999999999</v>
      </c>
      <c r="G585">
        <v>0.152</v>
      </c>
      <c r="H585">
        <v>6.1499999999999999E-2</v>
      </c>
      <c r="I585">
        <v>7.3499999999999996E-2</v>
      </c>
      <c r="J585">
        <v>7</v>
      </c>
      <c r="K585">
        <v>13</v>
      </c>
      <c r="L585" t="s">
        <v>27</v>
      </c>
      <c r="M585" t="s">
        <v>28</v>
      </c>
      <c r="N585" t="s">
        <v>29</v>
      </c>
      <c r="O585">
        <v>7</v>
      </c>
      <c r="P585" t="s">
        <v>26</v>
      </c>
      <c r="Q585">
        <v>2.5</v>
      </c>
      <c r="R585">
        <f t="shared" si="36"/>
        <v>3</v>
      </c>
      <c r="S585">
        <f t="shared" si="37"/>
        <v>2</v>
      </c>
      <c r="T585">
        <f t="shared" si="38"/>
        <v>0</v>
      </c>
      <c r="U585" s="2" t="str">
        <f t="shared" si="39"/>
        <v>2</v>
      </c>
    </row>
    <row r="586" spans="1:21" x14ac:dyDescent="0.25">
      <c r="A586">
        <v>3327</v>
      </c>
      <c r="B586" t="s">
        <v>17</v>
      </c>
      <c r="C586">
        <v>0.55000000000000004</v>
      </c>
      <c r="D586">
        <v>0.41499999999999998</v>
      </c>
      <c r="E586">
        <v>0.13500000000000001</v>
      </c>
      <c r="F586">
        <v>0.8095</v>
      </c>
      <c r="G586">
        <v>0.29849999999999999</v>
      </c>
      <c r="H586">
        <v>0.20150000000000001</v>
      </c>
      <c r="I586">
        <v>0.28000000000000003</v>
      </c>
      <c r="J586">
        <v>12</v>
      </c>
      <c r="K586">
        <v>9</v>
      </c>
      <c r="L586" t="s">
        <v>67</v>
      </c>
      <c r="M586" t="s">
        <v>68</v>
      </c>
      <c r="N586" t="s">
        <v>69</v>
      </c>
      <c r="O586">
        <v>5</v>
      </c>
      <c r="P586" t="s">
        <v>34</v>
      </c>
      <c r="Q586">
        <v>12.8</v>
      </c>
      <c r="R586">
        <f t="shared" si="36"/>
        <v>3</v>
      </c>
      <c r="S586">
        <f t="shared" si="37"/>
        <v>2</v>
      </c>
      <c r="T586">
        <f t="shared" si="38"/>
        <v>0</v>
      </c>
      <c r="U586" s="2" t="str">
        <f t="shared" si="39"/>
        <v>2</v>
      </c>
    </row>
    <row r="587" spans="1:21" x14ac:dyDescent="0.25">
      <c r="A587">
        <v>2907</v>
      </c>
      <c r="B587" t="s">
        <v>31</v>
      </c>
      <c r="C587">
        <v>0.57999999999999996</v>
      </c>
      <c r="D587">
        <v>0.46500000000000002</v>
      </c>
      <c r="E587">
        <v>0.15</v>
      </c>
      <c r="F587">
        <v>0.90649999999999997</v>
      </c>
      <c r="G587">
        <v>0.371</v>
      </c>
      <c r="H587">
        <v>0.19650000000000001</v>
      </c>
      <c r="I587">
        <v>0.28999999999999998</v>
      </c>
      <c r="J587">
        <v>8</v>
      </c>
      <c r="K587">
        <v>1</v>
      </c>
      <c r="L587" t="s">
        <v>65</v>
      </c>
      <c r="M587" t="s">
        <v>66</v>
      </c>
      <c r="N587" t="s">
        <v>29</v>
      </c>
      <c r="O587">
        <v>7</v>
      </c>
      <c r="P587" t="s">
        <v>26</v>
      </c>
      <c r="Q587">
        <v>2.5</v>
      </c>
      <c r="R587">
        <f t="shared" si="36"/>
        <v>3</v>
      </c>
      <c r="S587">
        <f t="shared" si="37"/>
        <v>2</v>
      </c>
      <c r="T587">
        <f t="shared" si="38"/>
        <v>0</v>
      </c>
      <c r="U587" s="2" t="str">
        <f t="shared" si="39"/>
        <v>2</v>
      </c>
    </row>
    <row r="588" spans="1:21" x14ac:dyDescent="0.25">
      <c r="A588">
        <v>1201</v>
      </c>
      <c r="B588" t="s">
        <v>22</v>
      </c>
      <c r="C588">
        <v>0.72</v>
      </c>
      <c r="D588">
        <v>0.55000000000000004</v>
      </c>
      <c r="E588">
        <v>0.2</v>
      </c>
      <c r="F588">
        <v>1.9964999999999999</v>
      </c>
      <c r="G588">
        <v>0.90349999999999997</v>
      </c>
      <c r="H588">
        <v>0.46899999999999997</v>
      </c>
      <c r="I588">
        <v>0.52149999999999996</v>
      </c>
      <c r="J588">
        <v>10</v>
      </c>
      <c r="K588">
        <v>10</v>
      </c>
      <c r="L588" t="s">
        <v>23</v>
      </c>
      <c r="M588" t="s">
        <v>24</v>
      </c>
      <c r="N588" t="s">
        <v>25</v>
      </c>
      <c r="O588">
        <v>5</v>
      </c>
      <c r="P588" t="s">
        <v>34</v>
      </c>
      <c r="Q588">
        <v>12.8</v>
      </c>
      <c r="R588">
        <f t="shared" si="36"/>
        <v>3</v>
      </c>
      <c r="S588">
        <f t="shared" si="37"/>
        <v>2</v>
      </c>
      <c r="T588">
        <f t="shared" si="38"/>
        <v>0</v>
      </c>
      <c r="U588" s="2" t="str">
        <f t="shared" si="39"/>
        <v>2</v>
      </c>
    </row>
    <row r="589" spans="1:21" x14ac:dyDescent="0.25">
      <c r="A589">
        <v>1440</v>
      </c>
      <c r="B589" t="s">
        <v>17</v>
      </c>
      <c r="C589">
        <v>0.40500000000000003</v>
      </c>
      <c r="D589">
        <v>0.31</v>
      </c>
      <c r="E589">
        <v>9.5000000000000001E-2</v>
      </c>
      <c r="F589">
        <v>0.34250000000000003</v>
      </c>
      <c r="G589">
        <v>0.17849999999999999</v>
      </c>
      <c r="H589">
        <v>6.4000000000000001E-2</v>
      </c>
      <c r="I589">
        <v>8.5500000000000007E-2</v>
      </c>
      <c r="J589">
        <v>8</v>
      </c>
      <c r="K589">
        <v>1</v>
      </c>
      <c r="L589" t="s">
        <v>65</v>
      </c>
      <c r="M589" t="s">
        <v>66</v>
      </c>
      <c r="N589" t="s">
        <v>29</v>
      </c>
      <c r="O589">
        <v>4</v>
      </c>
      <c r="P589" t="s">
        <v>59</v>
      </c>
      <c r="Q589">
        <v>6.1</v>
      </c>
      <c r="R589">
        <f t="shared" si="36"/>
        <v>3</v>
      </c>
      <c r="S589">
        <f t="shared" si="37"/>
        <v>2</v>
      </c>
      <c r="T589">
        <f t="shared" si="38"/>
        <v>0</v>
      </c>
      <c r="U589" s="2" t="str">
        <f t="shared" si="39"/>
        <v>2</v>
      </c>
    </row>
    <row r="590" spans="1:21" x14ac:dyDescent="0.25">
      <c r="A590">
        <v>390</v>
      </c>
      <c r="B590" t="s">
        <v>17</v>
      </c>
      <c r="C590">
        <v>0.46500000000000002</v>
      </c>
      <c r="D590">
        <v>0.375</v>
      </c>
      <c r="E590">
        <v>0.12</v>
      </c>
      <c r="F590">
        <v>0.47099999999999997</v>
      </c>
      <c r="G590">
        <v>0.222</v>
      </c>
      <c r="H590">
        <v>0.11899999999999999</v>
      </c>
      <c r="I590">
        <v>0.14000000000000001</v>
      </c>
      <c r="J590">
        <v>9</v>
      </c>
      <c r="K590">
        <v>11</v>
      </c>
      <c r="L590" t="s">
        <v>37</v>
      </c>
      <c r="M590" t="s">
        <v>38</v>
      </c>
      <c r="N590" t="s">
        <v>29</v>
      </c>
      <c r="O590">
        <v>6</v>
      </c>
      <c r="P590" t="s">
        <v>36</v>
      </c>
      <c r="Q590">
        <v>14.1</v>
      </c>
      <c r="R590">
        <f t="shared" si="36"/>
        <v>3</v>
      </c>
      <c r="S590">
        <f t="shared" si="37"/>
        <v>2</v>
      </c>
      <c r="T590">
        <f t="shared" si="38"/>
        <v>0</v>
      </c>
      <c r="U590" s="2" t="str">
        <f t="shared" si="39"/>
        <v>2</v>
      </c>
    </row>
    <row r="591" spans="1:21" x14ac:dyDescent="0.25">
      <c r="A591">
        <v>2928</v>
      </c>
      <c r="B591" t="s">
        <v>22</v>
      </c>
      <c r="C591">
        <v>0.61</v>
      </c>
      <c r="D591">
        <v>0.47</v>
      </c>
      <c r="E591">
        <v>0.19500000000000001</v>
      </c>
      <c r="F591">
        <v>1.2735000000000001</v>
      </c>
      <c r="G591">
        <v>0.46899999999999997</v>
      </c>
      <c r="H591">
        <v>0.33150000000000002</v>
      </c>
      <c r="I591">
        <v>0.39800000000000002</v>
      </c>
      <c r="J591">
        <v>12</v>
      </c>
      <c r="K591">
        <v>14</v>
      </c>
      <c r="L591" t="s">
        <v>60</v>
      </c>
      <c r="M591" t="s">
        <v>61</v>
      </c>
      <c r="N591" t="s">
        <v>62</v>
      </c>
      <c r="O591">
        <v>6</v>
      </c>
      <c r="P591" t="s">
        <v>36</v>
      </c>
      <c r="Q591">
        <v>14.1</v>
      </c>
      <c r="R591">
        <f t="shared" si="36"/>
        <v>3</v>
      </c>
      <c r="S591">
        <f t="shared" si="37"/>
        <v>2</v>
      </c>
      <c r="T591">
        <f t="shared" si="38"/>
        <v>0</v>
      </c>
      <c r="U591" s="2" t="str">
        <f t="shared" si="39"/>
        <v>2</v>
      </c>
    </row>
    <row r="592" spans="1:21" x14ac:dyDescent="0.25">
      <c r="A592">
        <v>2085</v>
      </c>
      <c r="B592" t="s">
        <v>22</v>
      </c>
      <c r="C592">
        <v>0.69</v>
      </c>
      <c r="D592">
        <v>0.54</v>
      </c>
      <c r="E592">
        <v>0.19500000000000001</v>
      </c>
      <c r="F592">
        <v>1.2524999999999999</v>
      </c>
      <c r="G592">
        <v>0.73</v>
      </c>
      <c r="H592">
        <v>0.39750000000000002</v>
      </c>
      <c r="I592">
        <v>0.46200000000000002</v>
      </c>
      <c r="J592">
        <v>12</v>
      </c>
      <c r="K592">
        <v>3</v>
      </c>
      <c r="L592" t="s">
        <v>46</v>
      </c>
      <c r="M592" t="s">
        <v>47</v>
      </c>
      <c r="N592" t="s">
        <v>48</v>
      </c>
      <c r="O592">
        <v>6</v>
      </c>
      <c r="P592" t="s">
        <v>36</v>
      </c>
      <c r="Q592">
        <v>14.1</v>
      </c>
      <c r="R592">
        <f t="shared" si="36"/>
        <v>3</v>
      </c>
      <c r="S592">
        <f t="shared" si="37"/>
        <v>2</v>
      </c>
      <c r="T592">
        <f t="shared" si="38"/>
        <v>0</v>
      </c>
      <c r="U592" s="2" t="str">
        <f t="shared" si="39"/>
        <v>2</v>
      </c>
    </row>
    <row r="593" spans="1:21" x14ac:dyDescent="0.25">
      <c r="A593">
        <v>2992</v>
      </c>
      <c r="B593" t="s">
        <v>31</v>
      </c>
      <c r="C593">
        <v>0.59499999999999997</v>
      </c>
      <c r="D593">
        <v>0.48499999999999999</v>
      </c>
      <c r="E593">
        <v>0.15</v>
      </c>
      <c r="F593">
        <v>1.0834999999999999</v>
      </c>
      <c r="G593">
        <v>0.53049999999999997</v>
      </c>
      <c r="H593">
        <v>0.23100000000000001</v>
      </c>
      <c r="I593">
        <v>0.27600000000000002</v>
      </c>
      <c r="J593">
        <v>8</v>
      </c>
      <c r="K593">
        <v>8</v>
      </c>
      <c r="L593" t="s">
        <v>55</v>
      </c>
      <c r="M593" t="s">
        <v>56</v>
      </c>
      <c r="N593" t="s">
        <v>57</v>
      </c>
      <c r="O593">
        <v>5</v>
      </c>
      <c r="P593" t="s">
        <v>34</v>
      </c>
      <c r="Q593">
        <v>12.8</v>
      </c>
      <c r="R593">
        <f t="shared" si="36"/>
        <v>3</v>
      </c>
      <c r="S593">
        <f t="shared" si="37"/>
        <v>3</v>
      </c>
      <c r="T593">
        <f t="shared" si="38"/>
        <v>3</v>
      </c>
      <c r="U593" s="2" t="str">
        <f t="shared" si="39"/>
        <v>3</v>
      </c>
    </row>
    <row r="594" spans="1:21" x14ac:dyDescent="0.25">
      <c r="A594">
        <v>953</v>
      </c>
      <c r="B594" t="s">
        <v>31</v>
      </c>
      <c r="C594">
        <v>0.48</v>
      </c>
      <c r="D594">
        <v>0.36499999999999999</v>
      </c>
      <c r="E594">
        <v>0.12</v>
      </c>
      <c r="F594">
        <v>0.60150000000000003</v>
      </c>
      <c r="G594">
        <v>0.312</v>
      </c>
      <c r="H594">
        <v>0.11700000000000001</v>
      </c>
      <c r="I594">
        <v>0.14000000000000001</v>
      </c>
      <c r="J594">
        <v>7</v>
      </c>
      <c r="K594">
        <v>6</v>
      </c>
      <c r="L594" t="s">
        <v>40</v>
      </c>
      <c r="M594" t="s">
        <v>41</v>
      </c>
      <c r="N594" t="s">
        <v>42</v>
      </c>
      <c r="O594">
        <v>4</v>
      </c>
      <c r="P594" t="s">
        <v>59</v>
      </c>
      <c r="Q594">
        <v>6.1</v>
      </c>
      <c r="R594">
        <f t="shared" si="36"/>
        <v>3</v>
      </c>
      <c r="S594">
        <f t="shared" si="37"/>
        <v>2</v>
      </c>
      <c r="T594">
        <f t="shared" si="38"/>
        <v>0</v>
      </c>
      <c r="U594" s="2" t="str">
        <f t="shared" si="39"/>
        <v>2</v>
      </c>
    </row>
    <row r="595" spans="1:21" x14ac:dyDescent="0.25">
      <c r="A595">
        <v>184</v>
      </c>
      <c r="B595" t="s">
        <v>22</v>
      </c>
      <c r="C595">
        <v>0.62</v>
      </c>
      <c r="D595">
        <v>0.47499999999999998</v>
      </c>
      <c r="E595">
        <v>0.17499999999999999</v>
      </c>
      <c r="F595">
        <v>1.0165</v>
      </c>
      <c r="G595">
        <v>0.4355</v>
      </c>
      <c r="H595">
        <v>0.214</v>
      </c>
      <c r="I595">
        <v>0.32500000000000001</v>
      </c>
      <c r="J595">
        <v>10</v>
      </c>
      <c r="K595">
        <v>3</v>
      </c>
      <c r="L595" t="s">
        <v>46</v>
      </c>
      <c r="M595" t="s">
        <v>47</v>
      </c>
      <c r="N595" t="s">
        <v>48</v>
      </c>
      <c r="O595">
        <v>4</v>
      </c>
      <c r="P595" t="s">
        <v>59</v>
      </c>
      <c r="Q595">
        <v>6.1</v>
      </c>
      <c r="R595">
        <f t="shared" si="36"/>
        <v>3</v>
      </c>
      <c r="S595">
        <f t="shared" si="37"/>
        <v>2</v>
      </c>
      <c r="T595">
        <f t="shared" si="38"/>
        <v>0</v>
      </c>
      <c r="U595" s="2" t="str">
        <f t="shared" si="39"/>
        <v>2</v>
      </c>
    </row>
    <row r="596" spans="1:21" x14ac:dyDescent="0.25">
      <c r="A596">
        <v>3032</v>
      </c>
      <c r="B596" t="s">
        <v>17</v>
      </c>
      <c r="C596">
        <v>0.52500000000000002</v>
      </c>
      <c r="D596">
        <v>0.4</v>
      </c>
      <c r="E596">
        <v>0.11</v>
      </c>
      <c r="F596">
        <v>0.62749999999999995</v>
      </c>
      <c r="G596">
        <v>0.30149999999999999</v>
      </c>
      <c r="H596">
        <v>0.126</v>
      </c>
      <c r="I596">
        <v>0.18</v>
      </c>
      <c r="J596">
        <v>8</v>
      </c>
      <c r="K596">
        <v>3</v>
      </c>
      <c r="L596" t="s">
        <v>46</v>
      </c>
      <c r="M596" t="s">
        <v>47</v>
      </c>
      <c r="N596" t="s">
        <v>48</v>
      </c>
      <c r="O596">
        <v>3</v>
      </c>
      <c r="P596" t="s">
        <v>39</v>
      </c>
      <c r="Q596">
        <v>3.6</v>
      </c>
      <c r="R596">
        <f t="shared" si="36"/>
        <v>3</v>
      </c>
      <c r="S596">
        <f t="shared" si="37"/>
        <v>2</v>
      </c>
      <c r="T596">
        <f t="shared" si="38"/>
        <v>0</v>
      </c>
      <c r="U596" s="2" t="str">
        <f t="shared" si="39"/>
        <v>2</v>
      </c>
    </row>
    <row r="597" spans="1:21" x14ac:dyDescent="0.25">
      <c r="A597">
        <v>1439</v>
      </c>
      <c r="B597" t="s">
        <v>17</v>
      </c>
      <c r="C597">
        <v>0.4</v>
      </c>
      <c r="D597">
        <v>0.3</v>
      </c>
      <c r="E597">
        <v>0.09</v>
      </c>
      <c r="F597">
        <v>0.28149999999999997</v>
      </c>
      <c r="G597">
        <v>0.11849999999999999</v>
      </c>
      <c r="H597">
        <v>6.0999999999999999E-2</v>
      </c>
      <c r="I597">
        <v>0.08</v>
      </c>
      <c r="J597">
        <v>7</v>
      </c>
      <c r="K597">
        <v>4</v>
      </c>
      <c r="L597" t="s">
        <v>18</v>
      </c>
      <c r="M597" t="s">
        <v>19</v>
      </c>
      <c r="N597" t="s">
        <v>20</v>
      </c>
      <c r="O597">
        <v>7</v>
      </c>
      <c r="P597" t="s">
        <v>26</v>
      </c>
      <c r="Q597">
        <v>2.5</v>
      </c>
      <c r="R597">
        <f t="shared" si="36"/>
        <v>3</v>
      </c>
      <c r="S597">
        <f t="shared" si="37"/>
        <v>2</v>
      </c>
      <c r="T597">
        <f t="shared" si="38"/>
        <v>0</v>
      </c>
      <c r="U597" s="2" t="str">
        <f t="shared" si="39"/>
        <v>2</v>
      </c>
    </row>
    <row r="598" spans="1:21" x14ac:dyDescent="0.25">
      <c r="A598">
        <v>3029</v>
      </c>
      <c r="B598" t="s">
        <v>17</v>
      </c>
      <c r="C598">
        <v>0.51500000000000001</v>
      </c>
      <c r="D598">
        <v>0.38500000000000001</v>
      </c>
      <c r="E598">
        <v>0.125</v>
      </c>
      <c r="F598">
        <v>0.57199999999999995</v>
      </c>
      <c r="G598">
        <v>0.23699999999999999</v>
      </c>
      <c r="H598">
        <v>0.14349999999999999</v>
      </c>
      <c r="I598">
        <v>0.16500000000000001</v>
      </c>
      <c r="J598">
        <v>7</v>
      </c>
      <c r="K598">
        <v>6</v>
      </c>
      <c r="L598" t="s">
        <v>40</v>
      </c>
      <c r="M598" t="s">
        <v>41</v>
      </c>
      <c r="N598" t="s">
        <v>42</v>
      </c>
      <c r="O598">
        <v>5</v>
      </c>
      <c r="P598" t="s">
        <v>34</v>
      </c>
      <c r="Q598">
        <v>12.8</v>
      </c>
      <c r="R598">
        <f t="shared" si="36"/>
        <v>3</v>
      </c>
      <c r="S598">
        <f t="shared" si="37"/>
        <v>2</v>
      </c>
      <c r="T598">
        <f t="shared" si="38"/>
        <v>0</v>
      </c>
      <c r="U598" s="2" t="str">
        <f t="shared" si="39"/>
        <v>2</v>
      </c>
    </row>
    <row r="599" spans="1:21" x14ac:dyDescent="0.25">
      <c r="A599">
        <v>1069</v>
      </c>
      <c r="B599" t="s">
        <v>17</v>
      </c>
      <c r="C599">
        <v>0.37</v>
      </c>
      <c r="D599">
        <v>0.28000000000000003</v>
      </c>
      <c r="E599">
        <v>0.1</v>
      </c>
      <c r="F599">
        <v>0.221</v>
      </c>
      <c r="G599">
        <v>0.11650000000000001</v>
      </c>
      <c r="H599">
        <v>2.6499999999999999E-2</v>
      </c>
      <c r="I599">
        <v>6.3500000000000001E-2</v>
      </c>
      <c r="J599">
        <v>6</v>
      </c>
      <c r="K599">
        <v>7</v>
      </c>
      <c r="L599" t="s">
        <v>43</v>
      </c>
      <c r="M599" t="s">
        <v>44</v>
      </c>
      <c r="N599" t="s">
        <v>45</v>
      </c>
      <c r="O599">
        <v>5</v>
      </c>
      <c r="P599" t="s">
        <v>34</v>
      </c>
      <c r="Q599">
        <v>12.8</v>
      </c>
      <c r="R599">
        <f t="shared" si="36"/>
        <v>3</v>
      </c>
      <c r="S599">
        <f t="shared" si="37"/>
        <v>2</v>
      </c>
      <c r="T599">
        <f t="shared" si="38"/>
        <v>0</v>
      </c>
      <c r="U599" s="2" t="str">
        <f t="shared" si="39"/>
        <v>2</v>
      </c>
    </row>
    <row r="600" spans="1:21" x14ac:dyDescent="0.25">
      <c r="A600">
        <v>1492</v>
      </c>
      <c r="B600" t="s">
        <v>22</v>
      </c>
      <c r="C600">
        <v>0.60499999999999998</v>
      </c>
      <c r="D600">
        <v>0.51500000000000001</v>
      </c>
      <c r="E600">
        <v>0.17</v>
      </c>
      <c r="F600">
        <v>1.2889999999999999</v>
      </c>
      <c r="G600">
        <v>0.6</v>
      </c>
      <c r="H600">
        <v>0.29449999999999998</v>
      </c>
      <c r="I600">
        <v>0.33150000000000002</v>
      </c>
      <c r="J600">
        <v>9</v>
      </c>
      <c r="K600">
        <v>5</v>
      </c>
      <c r="L600" t="s">
        <v>49</v>
      </c>
      <c r="M600" t="s">
        <v>50</v>
      </c>
      <c r="N600" t="s">
        <v>51</v>
      </c>
      <c r="O600">
        <v>9</v>
      </c>
      <c r="P600" t="s">
        <v>58</v>
      </c>
      <c r="Q600">
        <v>1.9</v>
      </c>
      <c r="R600">
        <f t="shared" si="36"/>
        <v>3</v>
      </c>
      <c r="S600">
        <f t="shared" si="37"/>
        <v>2</v>
      </c>
      <c r="T600">
        <f t="shared" si="38"/>
        <v>0</v>
      </c>
      <c r="U600" s="2" t="str">
        <f t="shared" si="39"/>
        <v>2</v>
      </c>
    </row>
    <row r="601" spans="1:21" x14ac:dyDescent="0.25">
      <c r="A601">
        <v>552</v>
      </c>
      <c r="B601" t="s">
        <v>17</v>
      </c>
      <c r="C601">
        <v>0.61499999999999999</v>
      </c>
      <c r="D601">
        <v>0.49</v>
      </c>
      <c r="E601">
        <v>0.155</v>
      </c>
      <c r="F601">
        <v>0.98850000000000005</v>
      </c>
      <c r="G601">
        <v>0.41449999999999998</v>
      </c>
      <c r="H601">
        <v>0.19500000000000001</v>
      </c>
      <c r="I601">
        <v>0.34499999999999997</v>
      </c>
      <c r="J601">
        <v>13</v>
      </c>
      <c r="K601">
        <v>12</v>
      </c>
      <c r="L601" t="s">
        <v>63</v>
      </c>
      <c r="M601" t="s">
        <v>64</v>
      </c>
      <c r="N601" t="s">
        <v>29</v>
      </c>
      <c r="O601">
        <v>3</v>
      </c>
      <c r="P601" t="s">
        <v>39</v>
      </c>
      <c r="Q601">
        <v>3.6</v>
      </c>
      <c r="R601">
        <f t="shared" si="36"/>
        <v>3</v>
      </c>
      <c r="S601">
        <f t="shared" si="37"/>
        <v>3</v>
      </c>
      <c r="T601">
        <f t="shared" si="38"/>
        <v>3</v>
      </c>
      <c r="U601" s="2" t="str">
        <f t="shared" si="39"/>
        <v>3</v>
      </c>
    </row>
    <row r="602" spans="1:21" x14ac:dyDescent="0.25">
      <c r="A602">
        <v>3041</v>
      </c>
      <c r="B602" t="s">
        <v>22</v>
      </c>
      <c r="C602">
        <v>0.56999999999999995</v>
      </c>
      <c r="D602">
        <v>0.47</v>
      </c>
      <c r="E602">
        <v>0.14000000000000001</v>
      </c>
      <c r="F602">
        <v>0.871</v>
      </c>
      <c r="G602">
        <v>0.38500000000000001</v>
      </c>
      <c r="H602">
        <v>0.21099999999999999</v>
      </c>
      <c r="I602">
        <v>0.23150000000000001</v>
      </c>
      <c r="J602">
        <v>10</v>
      </c>
      <c r="K602">
        <v>8</v>
      </c>
      <c r="L602" t="s">
        <v>55</v>
      </c>
      <c r="M602" t="s">
        <v>56</v>
      </c>
      <c r="N602" t="s">
        <v>57</v>
      </c>
      <c r="O602">
        <v>8</v>
      </c>
      <c r="P602" t="s">
        <v>30</v>
      </c>
      <c r="Q602">
        <v>12.3</v>
      </c>
      <c r="R602">
        <f t="shared" si="36"/>
        <v>3</v>
      </c>
      <c r="S602">
        <f t="shared" si="37"/>
        <v>2</v>
      </c>
      <c r="T602">
        <f t="shared" si="38"/>
        <v>0</v>
      </c>
      <c r="U602" s="2" t="str">
        <f t="shared" si="39"/>
        <v>2</v>
      </c>
    </row>
    <row r="603" spans="1:21" x14ac:dyDescent="0.25">
      <c r="A603">
        <v>2535</v>
      </c>
      <c r="B603" t="s">
        <v>31</v>
      </c>
      <c r="C603">
        <v>0.64</v>
      </c>
      <c r="D603">
        <v>0.58499999999999996</v>
      </c>
      <c r="E603">
        <v>0.19500000000000001</v>
      </c>
      <c r="F603">
        <v>1.647</v>
      </c>
      <c r="G603">
        <v>0.72250000000000003</v>
      </c>
      <c r="H603">
        <v>0.33100000000000002</v>
      </c>
      <c r="I603">
        <v>0.47099999999999997</v>
      </c>
      <c r="J603">
        <v>12</v>
      </c>
      <c r="K603">
        <v>2</v>
      </c>
      <c r="L603" t="s">
        <v>52</v>
      </c>
      <c r="M603" t="s">
        <v>53</v>
      </c>
      <c r="N603" t="s">
        <v>54</v>
      </c>
      <c r="O603">
        <v>3</v>
      </c>
      <c r="P603" t="s">
        <v>39</v>
      </c>
      <c r="Q603">
        <v>3.6</v>
      </c>
      <c r="R603">
        <f t="shared" si="36"/>
        <v>3</v>
      </c>
      <c r="S603">
        <f t="shared" si="37"/>
        <v>3</v>
      </c>
      <c r="T603">
        <f t="shared" si="38"/>
        <v>3</v>
      </c>
      <c r="U603" s="2" t="str">
        <f t="shared" si="39"/>
        <v>3</v>
      </c>
    </row>
    <row r="604" spans="1:21" x14ac:dyDescent="0.25">
      <c r="A604">
        <v>115</v>
      </c>
      <c r="B604" t="s">
        <v>22</v>
      </c>
      <c r="C604">
        <v>0.54500000000000004</v>
      </c>
      <c r="D604">
        <v>0.41</v>
      </c>
      <c r="E604">
        <v>0.125</v>
      </c>
      <c r="F604">
        <v>0.69350000000000001</v>
      </c>
      <c r="G604">
        <v>0.29749999999999999</v>
      </c>
      <c r="H604">
        <v>0.14599999999999999</v>
      </c>
      <c r="I604">
        <v>0.21</v>
      </c>
      <c r="J604">
        <v>11</v>
      </c>
      <c r="K604">
        <v>8</v>
      </c>
      <c r="L604" t="s">
        <v>55</v>
      </c>
      <c r="M604" t="s">
        <v>56</v>
      </c>
      <c r="N604" t="s">
        <v>57</v>
      </c>
      <c r="O604">
        <v>9</v>
      </c>
      <c r="P604" t="s">
        <v>58</v>
      </c>
      <c r="Q604">
        <v>1.9</v>
      </c>
      <c r="R604">
        <f t="shared" si="36"/>
        <v>3</v>
      </c>
      <c r="S604">
        <f t="shared" si="37"/>
        <v>2</v>
      </c>
      <c r="T604">
        <f t="shared" si="38"/>
        <v>0</v>
      </c>
      <c r="U604" s="2" t="str">
        <f t="shared" si="39"/>
        <v>2</v>
      </c>
    </row>
    <row r="605" spans="1:21" x14ac:dyDescent="0.25">
      <c r="A605">
        <v>855</v>
      </c>
      <c r="B605" t="s">
        <v>31</v>
      </c>
      <c r="C605">
        <v>0.56999999999999995</v>
      </c>
      <c r="D605">
        <v>0.435</v>
      </c>
      <c r="E605">
        <v>0.13</v>
      </c>
      <c r="F605">
        <v>0.75349999999999995</v>
      </c>
      <c r="G605">
        <v>0.34899999999999998</v>
      </c>
      <c r="H605">
        <v>0.17549999999999999</v>
      </c>
      <c r="I605">
        <v>0.19400000000000001</v>
      </c>
      <c r="J605">
        <v>10</v>
      </c>
      <c r="K605">
        <v>6</v>
      </c>
      <c r="L605" t="s">
        <v>40</v>
      </c>
      <c r="M605" t="s">
        <v>41</v>
      </c>
      <c r="N605" t="s">
        <v>42</v>
      </c>
      <c r="O605">
        <v>9</v>
      </c>
      <c r="P605" t="s">
        <v>58</v>
      </c>
      <c r="Q605">
        <v>1.9</v>
      </c>
      <c r="R605">
        <f t="shared" si="36"/>
        <v>3</v>
      </c>
      <c r="S605">
        <f t="shared" si="37"/>
        <v>2</v>
      </c>
      <c r="T605">
        <f t="shared" si="38"/>
        <v>0</v>
      </c>
      <c r="U605" s="2" t="str">
        <f t="shared" si="39"/>
        <v>2</v>
      </c>
    </row>
    <row r="606" spans="1:21" x14ac:dyDescent="0.25">
      <c r="A606">
        <v>4076</v>
      </c>
      <c r="B606" t="s">
        <v>31</v>
      </c>
      <c r="C606">
        <v>0.54500000000000004</v>
      </c>
      <c r="D606">
        <v>0.45</v>
      </c>
      <c r="E606">
        <v>0.15</v>
      </c>
      <c r="F606">
        <v>0.78049999999999997</v>
      </c>
      <c r="G606">
        <v>0.3795</v>
      </c>
      <c r="H606">
        <v>0.16250000000000001</v>
      </c>
      <c r="I606">
        <v>0.216</v>
      </c>
      <c r="J606">
        <v>8</v>
      </c>
      <c r="K606">
        <v>9</v>
      </c>
      <c r="L606" t="s">
        <v>67</v>
      </c>
      <c r="M606" t="s">
        <v>68</v>
      </c>
      <c r="N606" t="s">
        <v>69</v>
      </c>
      <c r="O606">
        <v>7</v>
      </c>
      <c r="P606" t="s">
        <v>26</v>
      </c>
      <c r="Q606">
        <v>2.5</v>
      </c>
      <c r="R606">
        <f t="shared" si="36"/>
        <v>3</v>
      </c>
      <c r="S606">
        <f t="shared" si="37"/>
        <v>2</v>
      </c>
      <c r="T606">
        <f t="shared" si="38"/>
        <v>0</v>
      </c>
      <c r="U606" s="2" t="str">
        <f t="shared" si="39"/>
        <v>2</v>
      </c>
    </row>
    <row r="607" spans="1:21" x14ac:dyDescent="0.25">
      <c r="A607">
        <v>957</v>
      </c>
      <c r="B607" t="s">
        <v>31</v>
      </c>
      <c r="C607">
        <v>0.495</v>
      </c>
      <c r="D607">
        <v>0.4</v>
      </c>
      <c r="E607">
        <v>0.13500000000000001</v>
      </c>
      <c r="F607">
        <v>0.61</v>
      </c>
      <c r="G607">
        <v>0.27200000000000002</v>
      </c>
      <c r="H607">
        <v>0.14349999999999999</v>
      </c>
      <c r="I607">
        <v>0.14399999999999999</v>
      </c>
      <c r="J607">
        <v>7</v>
      </c>
      <c r="K607">
        <v>11</v>
      </c>
      <c r="L607" t="s">
        <v>37</v>
      </c>
      <c r="M607" t="s">
        <v>38</v>
      </c>
      <c r="N607" t="s">
        <v>29</v>
      </c>
      <c r="O607">
        <v>1</v>
      </c>
      <c r="P607" t="s">
        <v>21</v>
      </c>
      <c r="Q607">
        <v>22.1</v>
      </c>
      <c r="R607">
        <f t="shared" si="36"/>
        <v>3</v>
      </c>
      <c r="S607">
        <f t="shared" si="37"/>
        <v>2</v>
      </c>
      <c r="T607">
        <f t="shared" si="38"/>
        <v>0</v>
      </c>
      <c r="U607" s="2" t="str">
        <f t="shared" si="39"/>
        <v>2</v>
      </c>
    </row>
    <row r="608" spans="1:21" x14ac:dyDescent="0.25">
      <c r="A608">
        <v>4000</v>
      </c>
      <c r="B608" t="s">
        <v>17</v>
      </c>
      <c r="C608">
        <v>0.41499999999999998</v>
      </c>
      <c r="D608">
        <v>0.31</v>
      </c>
      <c r="E608">
        <v>9.5000000000000001E-2</v>
      </c>
      <c r="F608">
        <v>0.34</v>
      </c>
      <c r="G608">
        <v>0.18099999999999999</v>
      </c>
      <c r="H608">
        <v>5.7000000000000002E-2</v>
      </c>
      <c r="I608">
        <v>8.3000000000000004E-2</v>
      </c>
      <c r="J608">
        <v>6</v>
      </c>
      <c r="K608">
        <v>11</v>
      </c>
      <c r="L608" t="s">
        <v>37</v>
      </c>
      <c r="M608" t="s">
        <v>38</v>
      </c>
      <c r="N608" t="s">
        <v>29</v>
      </c>
      <c r="O608">
        <v>1</v>
      </c>
      <c r="P608" t="s">
        <v>21</v>
      </c>
      <c r="Q608">
        <v>22.1</v>
      </c>
      <c r="R608">
        <f t="shared" si="36"/>
        <v>3</v>
      </c>
      <c r="S608">
        <f t="shared" si="37"/>
        <v>2</v>
      </c>
      <c r="T608">
        <f t="shared" si="38"/>
        <v>0</v>
      </c>
      <c r="U608" s="2" t="str">
        <f t="shared" si="39"/>
        <v>2</v>
      </c>
    </row>
    <row r="609" spans="1:21" x14ac:dyDescent="0.25">
      <c r="A609">
        <v>1849</v>
      </c>
      <c r="B609" t="s">
        <v>17</v>
      </c>
      <c r="C609">
        <v>0.47499999999999998</v>
      </c>
      <c r="D609">
        <v>0.34</v>
      </c>
      <c r="E609">
        <v>0.105</v>
      </c>
      <c r="F609">
        <v>0.45350000000000001</v>
      </c>
      <c r="G609">
        <v>0.20300000000000001</v>
      </c>
      <c r="H609">
        <v>0.08</v>
      </c>
      <c r="I609">
        <v>0.14649999999999999</v>
      </c>
      <c r="J609">
        <v>9</v>
      </c>
      <c r="K609">
        <v>15</v>
      </c>
      <c r="L609" t="s">
        <v>32</v>
      </c>
      <c r="M609" t="s">
        <v>33</v>
      </c>
      <c r="N609" t="s">
        <v>29</v>
      </c>
      <c r="O609">
        <v>4</v>
      </c>
      <c r="P609" t="s">
        <v>59</v>
      </c>
      <c r="Q609">
        <v>6.1</v>
      </c>
      <c r="R609">
        <f t="shared" si="36"/>
        <v>3</v>
      </c>
      <c r="S609">
        <f t="shared" si="37"/>
        <v>2</v>
      </c>
      <c r="T609">
        <f t="shared" si="38"/>
        <v>0</v>
      </c>
      <c r="U609" s="2" t="str">
        <f t="shared" si="39"/>
        <v>2</v>
      </c>
    </row>
    <row r="610" spans="1:21" x14ac:dyDescent="0.25">
      <c r="A610">
        <v>3698</v>
      </c>
      <c r="B610" t="s">
        <v>31</v>
      </c>
      <c r="C610">
        <v>0.65</v>
      </c>
      <c r="D610">
        <v>0.51</v>
      </c>
      <c r="E610">
        <v>0.17499999999999999</v>
      </c>
      <c r="F610">
        <v>1.155</v>
      </c>
      <c r="G610">
        <v>0.4955</v>
      </c>
      <c r="H610">
        <v>0.20250000000000001</v>
      </c>
      <c r="I610">
        <v>0.38500000000000001</v>
      </c>
      <c r="J610">
        <v>12</v>
      </c>
      <c r="K610">
        <v>9</v>
      </c>
      <c r="L610" t="s">
        <v>67</v>
      </c>
      <c r="M610" t="s">
        <v>68</v>
      </c>
      <c r="N610" t="s">
        <v>69</v>
      </c>
      <c r="O610">
        <v>2</v>
      </c>
      <c r="P610" t="s">
        <v>70</v>
      </c>
      <c r="Q610">
        <v>18</v>
      </c>
      <c r="R610">
        <f t="shared" si="36"/>
        <v>3</v>
      </c>
      <c r="S610">
        <f t="shared" si="37"/>
        <v>3</v>
      </c>
      <c r="T610">
        <f t="shared" si="38"/>
        <v>3</v>
      </c>
      <c r="U610" s="2" t="str">
        <f t="shared" si="39"/>
        <v>3</v>
      </c>
    </row>
    <row r="611" spans="1:21" x14ac:dyDescent="0.25">
      <c r="A611">
        <v>3844</v>
      </c>
      <c r="B611" t="s">
        <v>31</v>
      </c>
      <c r="C611">
        <v>0.57499999999999996</v>
      </c>
      <c r="D611">
        <v>0.45</v>
      </c>
      <c r="E611">
        <v>0.16</v>
      </c>
      <c r="F611">
        <v>0.95499999999999996</v>
      </c>
      <c r="G611">
        <v>0.44</v>
      </c>
      <c r="H611">
        <v>0.16850000000000001</v>
      </c>
      <c r="I611">
        <v>0.27</v>
      </c>
      <c r="J611">
        <v>16</v>
      </c>
      <c r="K611">
        <v>3</v>
      </c>
      <c r="L611" t="s">
        <v>46</v>
      </c>
      <c r="M611" t="s">
        <v>47</v>
      </c>
      <c r="N611" t="s">
        <v>48</v>
      </c>
      <c r="O611">
        <v>3</v>
      </c>
      <c r="P611" t="s">
        <v>39</v>
      </c>
      <c r="Q611">
        <v>3.6</v>
      </c>
      <c r="R611">
        <f t="shared" si="36"/>
        <v>3</v>
      </c>
      <c r="S611">
        <f t="shared" si="37"/>
        <v>2</v>
      </c>
      <c r="T611">
        <f t="shared" si="38"/>
        <v>0</v>
      </c>
      <c r="U611" s="2" t="str">
        <f t="shared" si="39"/>
        <v>2</v>
      </c>
    </row>
    <row r="612" spans="1:21" x14ac:dyDescent="0.25">
      <c r="A612">
        <v>1307</v>
      </c>
      <c r="B612" t="s">
        <v>17</v>
      </c>
      <c r="C612">
        <v>0.54</v>
      </c>
      <c r="D612">
        <v>0.42</v>
      </c>
      <c r="E612">
        <v>0.14000000000000001</v>
      </c>
      <c r="F612">
        <v>0.72650000000000003</v>
      </c>
      <c r="G612">
        <v>0.32050000000000001</v>
      </c>
      <c r="H612">
        <v>0.14449999999999999</v>
      </c>
      <c r="I612">
        <v>0.22900000000000001</v>
      </c>
      <c r="J612">
        <v>9</v>
      </c>
      <c r="K612">
        <v>12</v>
      </c>
      <c r="L612" t="s">
        <v>63</v>
      </c>
      <c r="M612" t="s">
        <v>64</v>
      </c>
      <c r="N612" t="s">
        <v>29</v>
      </c>
      <c r="O612">
        <v>10</v>
      </c>
      <c r="P612" t="s">
        <v>35</v>
      </c>
      <c r="Q612">
        <v>24.1</v>
      </c>
      <c r="R612">
        <f t="shared" si="36"/>
        <v>3</v>
      </c>
      <c r="S612">
        <f t="shared" si="37"/>
        <v>2</v>
      </c>
      <c r="T612">
        <f t="shared" si="38"/>
        <v>0</v>
      </c>
      <c r="U612" s="2" t="str">
        <f t="shared" si="39"/>
        <v>2</v>
      </c>
    </row>
    <row r="613" spans="1:21" x14ac:dyDescent="0.25">
      <c r="A613">
        <v>3982</v>
      </c>
      <c r="B613" t="s">
        <v>31</v>
      </c>
      <c r="C613">
        <v>0.56499999999999995</v>
      </c>
      <c r="D613">
        <v>0.45500000000000002</v>
      </c>
      <c r="E613">
        <v>0.15</v>
      </c>
      <c r="F613">
        <v>0.97950000000000004</v>
      </c>
      <c r="G613">
        <v>0.44400000000000001</v>
      </c>
      <c r="H613">
        <v>0.20499999999999999</v>
      </c>
      <c r="I613">
        <v>0.27500000000000002</v>
      </c>
      <c r="J613">
        <v>8</v>
      </c>
      <c r="K613">
        <v>10</v>
      </c>
      <c r="L613" t="s">
        <v>23</v>
      </c>
      <c r="M613" t="s">
        <v>24</v>
      </c>
      <c r="N613" t="s">
        <v>25</v>
      </c>
      <c r="O613">
        <v>8</v>
      </c>
      <c r="P613" t="s">
        <v>30</v>
      </c>
      <c r="Q613">
        <v>12.3</v>
      </c>
      <c r="R613">
        <f t="shared" si="36"/>
        <v>3</v>
      </c>
      <c r="S613">
        <f t="shared" si="37"/>
        <v>3</v>
      </c>
      <c r="T613">
        <f t="shared" si="38"/>
        <v>3</v>
      </c>
      <c r="U613" s="2" t="str">
        <f t="shared" si="39"/>
        <v>3</v>
      </c>
    </row>
    <row r="614" spans="1:21" x14ac:dyDescent="0.25">
      <c r="A614">
        <v>2425</v>
      </c>
      <c r="B614" t="s">
        <v>31</v>
      </c>
      <c r="C614">
        <v>0.26</v>
      </c>
      <c r="D614">
        <v>0.2</v>
      </c>
      <c r="E614">
        <v>6.5000000000000002E-2</v>
      </c>
      <c r="F614">
        <v>9.6000000000000002E-2</v>
      </c>
      <c r="G614">
        <v>4.3999999999999997E-2</v>
      </c>
      <c r="H614">
        <v>2.7E-2</v>
      </c>
      <c r="I614">
        <v>0.03</v>
      </c>
      <c r="J614">
        <v>6</v>
      </c>
      <c r="K614">
        <v>11</v>
      </c>
      <c r="L614" t="s">
        <v>37</v>
      </c>
      <c r="M614" t="s">
        <v>38</v>
      </c>
      <c r="N614" t="s">
        <v>29</v>
      </c>
      <c r="O614">
        <v>1</v>
      </c>
      <c r="P614" t="s">
        <v>21</v>
      </c>
      <c r="Q614">
        <v>22.1</v>
      </c>
      <c r="R614">
        <f t="shared" si="36"/>
        <v>3</v>
      </c>
      <c r="S614">
        <f t="shared" si="37"/>
        <v>2</v>
      </c>
      <c r="T614">
        <f t="shared" si="38"/>
        <v>0</v>
      </c>
      <c r="U614" s="2" t="str">
        <f t="shared" si="39"/>
        <v>2</v>
      </c>
    </row>
    <row r="615" spans="1:21" x14ac:dyDescent="0.25">
      <c r="A615">
        <v>2594</v>
      </c>
      <c r="B615" t="s">
        <v>22</v>
      </c>
      <c r="C615">
        <v>0.59499999999999997</v>
      </c>
      <c r="D615">
        <v>0.47</v>
      </c>
      <c r="E615">
        <v>0.155</v>
      </c>
      <c r="F615">
        <v>1.1775</v>
      </c>
      <c r="G615">
        <v>0.54200000000000004</v>
      </c>
      <c r="H615">
        <v>0.26900000000000002</v>
      </c>
      <c r="I615">
        <v>0.31</v>
      </c>
      <c r="J615">
        <v>9</v>
      </c>
      <c r="K615">
        <v>8</v>
      </c>
      <c r="L615" t="s">
        <v>55</v>
      </c>
      <c r="M615" t="s">
        <v>56</v>
      </c>
      <c r="N615" t="s">
        <v>57</v>
      </c>
      <c r="O615">
        <v>9</v>
      </c>
      <c r="P615" t="s">
        <v>58</v>
      </c>
      <c r="Q615">
        <v>1.9</v>
      </c>
      <c r="R615">
        <f t="shared" si="36"/>
        <v>3</v>
      </c>
      <c r="S615">
        <f t="shared" si="37"/>
        <v>2</v>
      </c>
      <c r="T615">
        <f t="shared" si="38"/>
        <v>0</v>
      </c>
      <c r="U615" s="2" t="str">
        <f t="shared" si="39"/>
        <v>2</v>
      </c>
    </row>
    <row r="616" spans="1:21" x14ac:dyDescent="0.25">
      <c r="A616">
        <v>3118</v>
      </c>
      <c r="B616" t="s">
        <v>22</v>
      </c>
      <c r="C616">
        <v>0.47</v>
      </c>
      <c r="D616">
        <v>0.36</v>
      </c>
      <c r="E616">
        <v>0.1</v>
      </c>
      <c r="F616">
        <v>0.47049999999999997</v>
      </c>
      <c r="G616">
        <v>0.16350000000000001</v>
      </c>
      <c r="H616">
        <v>8.8999999999999996E-2</v>
      </c>
      <c r="I616">
        <v>0.13850000000000001</v>
      </c>
      <c r="J616">
        <v>8</v>
      </c>
      <c r="K616">
        <v>13</v>
      </c>
      <c r="L616" t="s">
        <v>27</v>
      </c>
      <c r="M616" t="s">
        <v>28</v>
      </c>
      <c r="N616" t="s">
        <v>29</v>
      </c>
      <c r="O616">
        <v>5</v>
      </c>
      <c r="P616" t="s">
        <v>34</v>
      </c>
      <c r="Q616">
        <v>12.8</v>
      </c>
      <c r="R616">
        <f t="shared" si="36"/>
        <v>3</v>
      </c>
      <c r="S616">
        <f t="shared" si="37"/>
        <v>2</v>
      </c>
      <c r="T616">
        <f t="shared" si="38"/>
        <v>0</v>
      </c>
      <c r="U616" s="2" t="str">
        <f t="shared" si="39"/>
        <v>2</v>
      </c>
    </row>
    <row r="617" spans="1:21" x14ac:dyDescent="0.25">
      <c r="A617">
        <v>2374</v>
      </c>
      <c r="B617" t="s">
        <v>22</v>
      </c>
      <c r="C617">
        <v>0.5</v>
      </c>
      <c r="D617">
        <v>0.40500000000000003</v>
      </c>
      <c r="E617">
        <v>0.15</v>
      </c>
      <c r="F617">
        <v>0.59650000000000003</v>
      </c>
      <c r="G617">
        <v>0.253</v>
      </c>
      <c r="H617">
        <v>0.126</v>
      </c>
      <c r="I617">
        <v>0.185</v>
      </c>
      <c r="J617">
        <v>12</v>
      </c>
      <c r="K617">
        <v>3</v>
      </c>
      <c r="L617" t="s">
        <v>46</v>
      </c>
      <c r="M617" t="s">
        <v>47</v>
      </c>
      <c r="N617" t="s">
        <v>48</v>
      </c>
      <c r="O617">
        <v>3</v>
      </c>
      <c r="P617" t="s">
        <v>39</v>
      </c>
      <c r="Q617">
        <v>3.6</v>
      </c>
      <c r="R617">
        <f t="shared" si="36"/>
        <v>3</v>
      </c>
      <c r="S617">
        <f t="shared" si="37"/>
        <v>2</v>
      </c>
      <c r="T617">
        <f t="shared" si="38"/>
        <v>0</v>
      </c>
      <c r="U617" s="2" t="str">
        <f t="shared" si="39"/>
        <v>2</v>
      </c>
    </row>
    <row r="618" spans="1:21" x14ac:dyDescent="0.25">
      <c r="A618">
        <v>2043</v>
      </c>
      <c r="B618" t="s">
        <v>17</v>
      </c>
      <c r="C618">
        <v>0.38500000000000001</v>
      </c>
      <c r="D618">
        <v>0.28000000000000003</v>
      </c>
      <c r="E618">
        <v>0.1</v>
      </c>
      <c r="F618">
        <v>0.27550000000000002</v>
      </c>
      <c r="G618">
        <v>0.1305</v>
      </c>
      <c r="H618">
        <v>6.0999999999999999E-2</v>
      </c>
      <c r="I618">
        <v>7.2499999999999995E-2</v>
      </c>
      <c r="J618">
        <v>8</v>
      </c>
      <c r="K618">
        <v>9</v>
      </c>
      <c r="L618" t="s">
        <v>67</v>
      </c>
      <c r="M618" t="s">
        <v>68</v>
      </c>
      <c r="N618" t="s">
        <v>69</v>
      </c>
      <c r="O618">
        <v>1</v>
      </c>
      <c r="P618" t="s">
        <v>21</v>
      </c>
      <c r="Q618">
        <v>22.1</v>
      </c>
      <c r="R618">
        <f t="shared" si="36"/>
        <v>3</v>
      </c>
      <c r="S618">
        <f t="shared" si="37"/>
        <v>2</v>
      </c>
      <c r="T618">
        <f t="shared" si="38"/>
        <v>0</v>
      </c>
      <c r="U618" s="2" t="str">
        <f t="shared" si="39"/>
        <v>2</v>
      </c>
    </row>
    <row r="619" spans="1:21" x14ac:dyDescent="0.25">
      <c r="A619">
        <v>1458</v>
      </c>
      <c r="B619" t="s">
        <v>22</v>
      </c>
      <c r="C619">
        <v>0.47499999999999998</v>
      </c>
      <c r="D619">
        <v>0.36499999999999999</v>
      </c>
      <c r="E619">
        <v>0.115</v>
      </c>
      <c r="F619">
        <v>0.56599999999999995</v>
      </c>
      <c r="G619">
        <v>0.28100000000000003</v>
      </c>
      <c r="H619">
        <v>0.11700000000000001</v>
      </c>
      <c r="I619">
        <v>0.13350000000000001</v>
      </c>
      <c r="J619">
        <v>7</v>
      </c>
      <c r="K619">
        <v>1</v>
      </c>
      <c r="L619" t="s">
        <v>65</v>
      </c>
      <c r="M619" t="s">
        <v>66</v>
      </c>
      <c r="N619" t="s">
        <v>29</v>
      </c>
      <c r="O619">
        <v>10</v>
      </c>
      <c r="P619" t="s">
        <v>35</v>
      </c>
      <c r="Q619">
        <v>24.1</v>
      </c>
      <c r="R619">
        <f t="shared" si="36"/>
        <v>3</v>
      </c>
      <c r="S619">
        <f t="shared" si="37"/>
        <v>2</v>
      </c>
      <c r="T619">
        <f t="shared" si="38"/>
        <v>0</v>
      </c>
      <c r="U619" s="2" t="str">
        <f t="shared" si="39"/>
        <v>2</v>
      </c>
    </row>
    <row r="620" spans="1:21" x14ac:dyDescent="0.25">
      <c r="A620">
        <v>3206</v>
      </c>
      <c r="B620" t="s">
        <v>31</v>
      </c>
      <c r="C620">
        <v>0.33500000000000002</v>
      </c>
      <c r="D620">
        <v>0.26500000000000001</v>
      </c>
      <c r="E620">
        <v>9.5000000000000001E-2</v>
      </c>
      <c r="F620">
        <v>0.19750000000000001</v>
      </c>
      <c r="G620">
        <v>7.9500000000000001E-2</v>
      </c>
      <c r="H620">
        <v>3.7499999999999999E-2</v>
      </c>
      <c r="I620">
        <v>7.0000000000000007E-2</v>
      </c>
      <c r="J620">
        <v>9</v>
      </c>
      <c r="K620">
        <v>14</v>
      </c>
      <c r="L620" t="s">
        <v>60</v>
      </c>
      <c r="M620" t="s">
        <v>61</v>
      </c>
      <c r="N620" t="s">
        <v>62</v>
      </c>
      <c r="O620">
        <v>7</v>
      </c>
      <c r="P620" t="s">
        <v>26</v>
      </c>
      <c r="Q620">
        <v>2.5</v>
      </c>
      <c r="R620">
        <f t="shared" si="36"/>
        <v>3</v>
      </c>
      <c r="S620">
        <f t="shared" si="37"/>
        <v>2</v>
      </c>
      <c r="T620">
        <f t="shared" si="38"/>
        <v>0</v>
      </c>
      <c r="U620" s="2" t="str">
        <f t="shared" si="39"/>
        <v>2</v>
      </c>
    </row>
    <row r="621" spans="1:21" x14ac:dyDescent="0.25">
      <c r="A621">
        <v>2054</v>
      </c>
      <c r="B621" t="s">
        <v>31</v>
      </c>
      <c r="C621">
        <v>0.46</v>
      </c>
      <c r="D621">
        <v>0.34499999999999997</v>
      </c>
      <c r="E621">
        <v>0.11</v>
      </c>
      <c r="F621">
        <v>0.45950000000000002</v>
      </c>
      <c r="G621">
        <v>0.23499999999999999</v>
      </c>
      <c r="H621">
        <v>8.8499999999999995E-2</v>
      </c>
      <c r="I621">
        <v>0.11600000000000001</v>
      </c>
      <c r="J621">
        <v>7</v>
      </c>
      <c r="K621">
        <v>13</v>
      </c>
      <c r="L621" t="s">
        <v>27</v>
      </c>
      <c r="M621" t="s">
        <v>28</v>
      </c>
      <c r="N621" t="s">
        <v>29</v>
      </c>
      <c r="O621">
        <v>6</v>
      </c>
      <c r="P621" t="s">
        <v>36</v>
      </c>
      <c r="Q621">
        <v>14.1</v>
      </c>
      <c r="R621">
        <f t="shared" si="36"/>
        <v>3</v>
      </c>
      <c r="S621">
        <f t="shared" si="37"/>
        <v>2</v>
      </c>
      <c r="T621">
        <f t="shared" si="38"/>
        <v>0</v>
      </c>
      <c r="U621" s="2" t="str">
        <f t="shared" si="39"/>
        <v>2</v>
      </c>
    </row>
    <row r="622" spans="1:21" x14ac:dyDescent="0.25">
      <c r="A622">
        <v>1000</v>
      </c>
      <c r="B622" t="s">
        <v>22</v>
      </c>
      <c r="C622">
        <v>0.59499999999999997</v>
      </c>
      <c r="D622">
        <v>0.47</v>
      </c>
      <c r="E622">
        <v>0.155</v>
      </c>
      <c r="F622">
        <v>1.121</v>
      </c>
      <c r="G622">
        <v>0.45150000000000001</v>
      </c>
      <c r="H622">
        <v>0.17799999999999999</v>
      </c>
      <c r="I622">
        <v>0.155</v>
      </c>
      <c r="J622">
        <v>11</v>
      </c>
      <c r="K622">
        <v>12</v>
      </c>
      <c r="L622" t="s">
        <v>63</v>
      </c>
      <c r="M622" t="s">
        <v>64</v>
      </c>
      <c r="N622" t="s">
        <v>29</v>
      </c>
      <c r="O622">
        <v>7</v>
      </c>
      <c r="P622" t="s">
        <v>26</v>
      </c>
      <c r="Q622">
        <v>2.5</v>
      </c>
      <c r="R622">
        <f t="shared" si="36"/>
        <v>3</v>
      </c>
      <c r="S622">
        <f t="shared" si="37"/>
        <v>2</v>
      </c>
      <c r="T622">
        <f t="shared" si="38"/>
        <v>0</v>
      </c>
      <c r="U622" s="2" t="str">
        <f t="shared" si="39"/>
        <v>2</v>
      </c>
    </row>
    <row r="623" spans="1:21" x14ac:dyDescent="0.25">
      <c r="A623">
        <v>3354</v>
      </c>
      <c r="B623" t="s">
        <v>17</v>
      </c>
      <c r="C623">
        <v>0.47499999999999998</v>
      </c>
      <c r="D623">
        <v>0.36499999999999999</v>
      </c>
      <c r="E623">
        <v>0.14000000000000001</v>
      </c>
      <c r="F623">
        <v>0.45450000000000002</v>
      </c>
      <c r="G623">
        <v>0.17100000000000001</v>
      </c>
      <c r="H623">
        <v>0.11799999999999999</v>
      </c>
      <c r="I623">
        <v>0.158</v>
      </c>
      <c r="J623">
        <v>8</v>
      </c>
      <c r="K623">
        <v>14</v>
      </c>
      <c r="L623" t="s">
        <v>60</v>
      </c>
      <c r="M623" t="s">
        <v>61</v>
      </c>
      <c r="N623" t="s">
        <v>62</v>
      </c>
      <c r="O623">
        <v>6</v>
      </c>
      <c r="P623" t="s">
        <v>36</v>
      </c>
      <c r="Q623">
        <v>14.1</v>
      </c>
      <c r="R623">
        <f t="shared" si="36"/>
        <v>3</v>
      </c>
      <c r="S623">
        <f t="shared" si="37"/>
        <v>2</v>
      </c>
      <c r="T623">
        <f t="shared" si="38"/>
        <v>0</v>
      </c>
      <c r="U623" s="2" t="str">
        <f t="shared" si="39"/>
        <v>2</v>
      </c>
    </row>
    <row r="624" spans="1:21" x14ac:dyDescent="0.25">
      <c r="A624">
        <v>3597</v>
      </c>
      <c r="B624" t="s">
        <v>31</v>
      </c>
      <c r="C624">
        <v>0.67500000000000004</v>
      </c>
      <c r="D624">
        <v>0.51500000000000001</v>
      </c>
      <c r="E624">
        <v>0.14499999999999999</v>
      </c>
      <c r="F624">
        <v>1.2649999999999999</v>
      </c>
      <c r="G624">
        <v>0.60250000000000004</v>
      </c>
      <c r="H624">
        <v>0.29899999999999999</v>
      </c>
      <c r="I624">
        <v>0.32500000000000001</v>
      </c>
      <c r="J624">
        <v>10</v>
      </c>
      <c r="K624">
        <v>2</v>
      </c>
      <c r="L624" t="s">
        <v>52</v>
      </c>
      <c r="M624" t="s">
        <v>53</v>
      </c>
      <c r="N624" t="s">
        <v>54</v>
      </c>
      <c r="O624">
        <v>4</v>
      </c>
      <c r="P624" t="s">
        <v>59</v>
      </c>
      <c r="Q624">
        <v>6.1</v>
      </c>
      <c r="R624">
        <f t="shared" si="36"/>
        <v>3</v>
      </c>
      <c r="S624">
        <f t="shared" si="37"/>
        <v>3</v>
      </c>
      <c r="T624">
        <f t="shared" si="38"/>
        <v>3</v>
      </c>
      <c r="U624" s="2" t="str">
        <f t="shared" si="39"/>
        <v>3</v>
      </c>
    </row>
    <row r="625" spans="1:21" x14ac:dyDescent="0.25">
      <c r="A625">
        <v>3254</v>
      </c>
      <c r="B625" t="s">
        <v>17</v>
      </c>
      <c r="C625">
        <v>0.43</v>
      </c>
      <c r="D625">
        <v>0.35</v>
      </c>
      <c r="E625">
        <v>0.105</v>
      </c>
      <c r="F625">
        <v>0.36599999999999999</v>
      </c>
      <c r="G625">
        <v>0.17050000000000001</v>
      </c>
      <c r="H625">
        <v>8.5500000000000007E-2</v>
      </c>
      <c r="I625">
        <v>0.11</v>
      </c>
      <c r="J625">
        <v>6</v>
      </c>
      <c r="K625">
        <v>15</v>
      </c>
      <c r="L625" t="s">
        <v>32</v>
      </c>
      <c r="M625" t="s">
        <v>33</v>
      </c>
      <c r="N625" t="s">
        <v>29</v>
      </c>
      <c r="O625">
        <v>3</v>
      </c>
      <c r="P625" t="s">
        <v>39</v>
      </c>
      <c r="Q625">
        <v>3.6</v>
      </c>
      <c r="R625">
        <f t="shared" si="36"/>
        <v>3</v>
      </c>
      <c r="S625">
        <f t="shared" si="37"/>
        <v>2</v>
      </c>
      <c r="T625">
        <f t="shared" si="38"/>
        <v>0</v>
      </c>
      <c r="U625" s="2" t="str">
        <f t="shared" si="39"/>
        <v>2</v>
      </c>
    </row>
    <row r="626" spans="1:21" x14ac:dyDescent="0.25">
      <c r="A626">
        <v>1713</v>
      </c>
      <c r="B626" t="s">
        <v>22</v>
      </c>
      <c r="C626">
        <v>0.64500000000000002</v>
      </c>
      <c r="D626">
        <v>0.51</v>
      </c>
      <c r="E626">
        <v>0.16</v>
      </c>
      <c r="F626">
        <v>1.2415</v>
      </c>
      <c r="G626">
        <v>0.58150000000000002</v>
      </c>
      <c r="H626">
        <v>0.27600000000000002</v>
      </c>
      <c r="I626">
        <v>0.315</v>
      </c>
      <c r="J626">
        <v>9</v>
      </c>
      <c r="K626">
        <v>11</v>
      </c>
      <c r="L626" t="s">
        <v>37</v>
      </c>
      <c r="M626" t="s">
        <v>38</v>
      </c>
      <c r="N626" t="s">
        <v>29</v>
      </c>
      <c r="O626">
        <v>4</v>
      </c>
      <c r="P626" t="s">
        <v>59</v>
      </c>
      <c r="Q626">
        <v>6.1</v>
      </c>
      <c r="R626">
        <f t="shared" si="36"/>
        <v>3</v>
      </c>
      <c r="S626">
        <f t="shared" si="37"/>
        <v>2</v>
      </c>
      <c r="T626">
        <f t="shared" si="38"/>
        <v>0</v>
      </c>
      <c r="U626" s="2" t="str">
        <f t="shared" si="39"/>
        <v>2</v>
      </c>
    </row>
    <row r="627" spans="1:21" x14ac:dyDescent="0.25">
      <c r="A627">
        <v>500</v>
      </c>
      <c r="B627" t="s">
        <v>31</v>
      </c>
      <c r="C627">
        <v>0.55500000000000005</v>
      </c>
      <c r="D627">
        <v>0.45</v>
      </c>
      <c r="E627">
        <v>0.17499999999999999</v>
      </c>
      <c r="F627">
        <v>0.874</v>
      </c>
      <c r="G627">
        <v>0.32750000000000001</v>
      </c>
      <c r="H627">
        <v>0.20200000000000001</v>
      </c>
      <c r="I627">
        <v>0.30499999999999999</v>
      </c>
      <c r="J627">
        <v>10</v>
      </c>
      <c r="K627">
        <v>7</v>
      </c>
      <c r="L627" t="s">
        <v>43</v>
      </c>
      <c r="M627" t="s">
        <v>44</v>
      </c>
      <c r="N627" t="s">
        <v>45</v>
      </c>
      <c r="O627">
        <v>2</v>
      </c>
      <c r="P627" t="s">
        <v>70</v>
      </c>
      <c r="Q627">
        <v>18</v>
      </c>
      <c r="R627">
        <f t="shared" si="36"/>
        <v>3</v>
      </c>
      <c r="S627">
        <f t="shared" si="37"/>
        <v>2</v>
      </c>
      <c r="T627">
        <f t="shared" si="38"/>
        <v>0</v>
      </c>
      <c r="U627" s="2" t="str">
        <f t="shared" si="39"/>
        <v>2</v>
      </c>
    </row>
    <row r="628" spans="1:21" x14ac:dyDescent="0.25">
      <c r="A628">
        <v>2807</v>
      </c>
      <c r="B628" t="s">
        <v>22</v>
      </c>
      <c r="C628">
        <v>0.67500000000000004</v>
      </c>
      <c r="D628">
        <v>0.52500000000000002</v>
      </c>
      <c r="E628">
        <v>0.17</v>
      </c>
      <c r="F628">
        <v>1.7110000000000001</v>
      </c>
      <c r="G628">
        <v>0.83650000000000002</v>
      </c>
      <c r="H628">
        <v>0.35199999999999998</v>
      </c>
      <c r="I628">
        <v>0.47499999999999998</v>
      </c>
      <c r="J628">
        <v>9</v>
      </c>
      <c r="K628">
        <v>15</v>
      </c>
      <c r="L628" t="s">
        <v>32</v>
      </c>
      <c r="M628" t="s">
        <v>33</v>
      </c>
      <c r="N628" t="s">
        <v>29</v>
      </c>
      <c r="O628">
        <v>10</v>
      </c>
      <c r="P628" t="s">
        <v>35</v>
      </c>
      <c r="Q628">
        <v>24.1</v>
      </c>
      <c r="R628">
        <f t="shared" si="36"/>
        <v>3</v>
      </c>
      <c r="S628">
        <f t="shared" si="37"/>
        <v>2</v>
      </c>
      <c r="T628">
        <f t="shared" si="38"/>
        <v>0</v>
      </c>
      <c r="U628" s="2" t="str">
        <f t="shared" si="39"/>
        <v>2</v>
      </c>
    </row>
    <row r="629" spans="1:21" x14ac:dyDescent="0.25">
      <c r="A629">
        <v>2500</v>
      </c>
      <c r="B629" t="s">
        <v>31</v>
      </c>
      <c r="C629">
        <v>0.54</v>
      </c>
      <c r="D629">
        <v>0.41</v>
      </c>
      <c r="E629">
        <v>0.14499999999999999</v>
      </c>
      <c r="F629">
        <v>0.98899999999999999</v>
      </c>
      <c r="G629">
        <v>0.28149999999999997</v>
      </c>
      <c r="H629">
        <v>0.21299999999999999</v>
      </c>
      <c r="I629">
        <v>0.35499999999999998</v>
      </c>
      <c r="J629">
        <v>19</v>
      </c>
      <c r="K629">
        <v>12</v>
      </c>
      <c r="L629" t="s">
        <v>63</v>
      </c>
      <c r="M629" t="s">
        <v>64</v>
      </c>
      <c r="N629" t="s">
        <v>29</v>
      </c>
      <c r="O629">
        <v>9</v>
      </c>
      <c r="P629" t="s">
        <v>58</v>
      </c>
      <c r="Q629">
        <v>1.9</v>
      </c>
      <c r="R629">
        <f t="shared" si="36"/>
        <v>3</v>
      </c>
      <c r="S629">
        <f t="shared" si="37"/>
        <v>2</v>
      </c>
      <c r="T629">
        <f t="shared" si="38"/>
        <v>0</v>
      </c>
      <c r="U629" s="2" t="str">
        <f t="shared" si="39"/>
        <v>2</v>
      </c>
    </row>
    <row r="630" spans="1:21" x14ac:dyDescent="0.25">
      <c r="A630">
        <v>1822</v>
      </c>
      <c r="B630" t="s">
        <v>22</v>
      </c>
      <c r="C630">
        <v>0.72</v>
      </c>
      <c r="D630">
        <v>0.55000000000000004</v>
      </c>
      <c r="E630">
        <v>0.19500000000000001</v>
      </c>
      <c r="F630">
        <v>2.073</v>
      </c>
      <c r="G630">
        <v>1.0714999999999999</v>
      </c>
      <c r="H630">
        <v>0.42649999999999999</v>
      </c>
      <c r="I630">
        <v>0.50149999999999995</v>
      </c>
      <c r="J630">
        <v>9</v>
      </c>
      <c r="K630">
        <v>5</v>
      </c>
      <c r="L630" t="s">
        <v>49</v>
      </c>
      <c r="M630" t="s">
        <v>50</v>
      </c>
      <c r="N630" t="s">
        <v>51</v>
      </c>
      <c r="O630">
        <v>1</v>
      </c>
      <c r="P630" t="s">
        <v>21</v>
      </c>
      <c r="Q630">
        <v>22.1</v>
      </c>
      <c r="R630">
        <f t="shared" si="36"/>
        <v>3</v>
      </c>
      <c r="S630">
        <f t="shared" si="37"/>
        <v>2</v>
      </c>
      <c r="T630">
        <f t="shared" si="38"/>
        <v>0</v>
      </c>
      <c r="U630" s="2" t="str">
        <f t="shared" si="39"/>
        <v>2</v>
      </c>
    </row>
    <row r="631" spans="1:21" x14ac:dyDescent="0.25">
      <c r="A631">
        <v>3636</v>
      </c>
      <c r="B631" t="s">
        <v>17</v>
      </c>
      <c r="C631">
        <v>0.37</v>
      </c>
      <c r="D631">
        <v>0.27500000000000002</v>
      </c>
      <c r="E631">
        <v>9.5000000000000001E-2</v>
      </c>
      <c r="F631">
        <v>0.25700000000000001</v>
      </c>
      <c r="G631">
        <v>0.10150000000000001</v>
      </c>
      <c r="H631">
        <v>5.5E-2</v>
      </c>
      <c r="I631">
        <v>8.2500000000000004E-2</v>
      </c>
      <c r="J631">
        <v>6</v>
      </c>
      <c r="K631">
        <v>12</v>
      </c>
      <c r="L631" t="s">
        <v>63</v>
      </c>
      <c r="M631" t="s">
        <v>64</v>
      </c>
      <c r="N631" t="s">
        <v>29</v>
      </c>
      <c r="O631">
        <v>2</v>
      </c>
      <c r="P631" t="s">
        <v>70</v>
      </c>
      <c r="Q631">
        <v>18</v>
      </c>
      <c r="R631">
        <f t="shared" si="36"/>
        <v>3</v>
      </c>
      <c r="S631">
        <f t="shared" si="37"/>
        <v>2</v>
      </c>
      <c r="T631">
        <f t="shared" si="38"/>
        <v>0</v>
      </c>
      <c r="U631" s="2" t="str">
        <f t="shared" si="39"/>
        <v>2</v>
      </c>
    </row>
    <row r="632" spans="1:21" x14ac:dyDescent="0.25">
      <c r="A632">
        <v>2227</v>
      </c>
      <c r="B632" t="s">
        <v>17</v>
      </c>
      <c r="C632">
        <v>0.35499999999999998</v>
      </c>
      <c r="D632">
        <v>0.28000000000000003</v>
      </c>
      <c r="E632">
        <v>0.11</v>
      </c>
      <c r="F632">
        <v>0.2235</v>
      </c>
      <c r="G632">
        <v>8.1500000000000003E-2</v>
      </c>
      <c r="H632">
        <v>5.2499999999999998E-2</v>
      </c>
      <c r="I632">
        <v>0.08</v>
      </c>
      <c r="J632">
        <v>7</v>
      </c>
      <c r="K632">
        <v>10</v>
      </c>
      <c r="L632" t="s">
        <v>23</v>
      </c>
      <c r="M632" t="s">
        <v>24</v>
      </c>
      <c r="N632" t="s">
        <v>25</v>
      </c>
      <c r="O632">
        <v>2</v>
      </c>
      <c r="P632" t="s">
        <v>70</v>
      </c>
      <c r="Q632">
        <v>18</v>
      </c>
      <c r="R632">
        <f t="shared" si="36"/>
        <v>3</v>
      </c>
      <c r="S632">
        <f t="shared" si="37"/>
        <v>2</v>
      </c>
      <c r="T632">
        <f t="shared" si="38"/>
        <v>0</v>
      </c>
      <c r="U632" s="2" t="str">
        <f t="shared" si="39"/>
        <v>2</v>
      </c>
    </row>
    <row r="633" spans="1:21" x14ac:dyDescent="0.25">
      <c r="A633">
        <v>895</v>
      </c>
      <c r="B633" t="s">
        <v>17</v>
      </c>
      <c r="C633">
        <v>0.24</v>
      </c>
      <c r="D633">
        <v>0.17499999999999999</v>
      </c>
      <c r="E633">
        <v>6.5000000000000002E-2</v>
      </c>
      <c r="F633">
        <v>6.6500000000000004E-2</v>
      </c>
      <c r="G633">
        <v>3.1E-2</v>
      </c>
      <c r="H633">
        <v>1.35E-2</v>
      </c>
      <c r="I633">
        <v>1.7000000000000001E-2</v>
      </c>
      <c r="J633">
        <v>3</v>
      </c>
      <c r="K633">
        <v>15</v>
      </c>
      <c r="L633" t="s">
        <v>32</v>
      </c>
      <c r="M633" t="s">
        <v>33</v>
      </c>
      <c r="N633" t="s">
        <v>29</v>
      </c>
      <c r="O633">
        <v>5</v>
      </c>
      <c r="P633" t="s">
        <v>34</v>
      </c>
      <c r="Q633">
        <v>12.8</v>
      </c>
      <c r="R633">
        <f t="shared" si="36"/>
        <v>3</v>
      </c>
      <c r="S633">
        <f t="shared" si="37"/>
        <v>2</v>
      </c>
      <c r="T633">
        <f t="shared" si="38"/>
        <v>0</v>
      </c>
      <c r="U633" s="2" t="str">
        <f t="shared" si="39"/>
        <v>2</v>
      </c>
    </row>
    <row r="634" spans="1:21" x14ac:dyDescent="0.25">
      <c r="A634">
        <v>969</v>
      </c>
      <c r="B634" t="s">
        <v>31</v>
      </c>
      <c r="C634">
        <v>0.51</v>
      </c>
      <c r="D634">
        <v>0.40500000000000003</v>
      </c>
      <c r="E634">
        <v>0.15</v>
      </c>
      <c r="F634">
        <v>0.70350000000000001</v>
      </c>
      <c r="G634">
        <v>0.34699999999999998</v>
      </c>
      <c r="H634">
        <v>0.13400000000000001</v>
      </c>
      <c r="I634">
        <v>0.1885</v>
      </c>
      <c r="J634">
        <v>8</v>
      </c>
      <c r="K634">
        <v>13</v>
      </c>
      <c r="L634" t="s">
        <v>27</v>
      </c>
      <c r="M634" t="s">
        <v>28</v>
      </c>
      <c r="N634" t="s">
        <v>29</v>
      </c>
      <c r="O634">
        <v>7</v>
      </c>
      <c r="P634" t="s">
        <v>26</v>
      </c>
      <c r="Q634">
        <v>2.5</v>
      </c>
      <c r="R634">
        <f t="shared" si="36"/>
        <v>3</v>
      </c>
      <c r="S634">
        <f t="shared" si="37"/>
        <v>2</v>
      </c>
      <c r="T634">
        <f t="shared" si="38"/>
        <v>0</v>
      </c>
      <c r="U634" s="2" t="str">
        <f t="shared" si="39"/>
        <v>2</v>
      </c>
    </row>
    <row r="635" spans="1:21" x14ac:dyDescent="0.25">
      <c r="A635">
        <v>1521</v>
      </c>
      <c r="B635" t="s">
        <v>31</v>
      </c>
      <c r="C635">
        <v>0.67</v>
      </c>
      <c r="D635">
        <v>0.5</v>
      </c>
      <c r="E635">
        <v>0.19</v>
      </c>
      <c r="F635">
        <v>1.5189999999999999</v>
      </c>
      <c r="G635">
        <v>0.61599999999999999</v>
      </c>
      <c r="H635">
        <v>0.38800000000000001</v>
      </c>
      <c r="I635">
        <v>0.41499999999999998</v>
      </c>
      <c r="J635">
        <v>10</v>
      </c>
      <c r="K635">
        <v>14</v>
      </c>
      <c r="L635" t="s">
        <v>60</v>
      </c>
      <c r="M635" t="s">
        <v>61</v>
      </c>
      <c r="N635" t="s">
        <v>62</v>
      </c>
      <c r="O635">
        <v>1</v>
      </c>
      <c r="P635" t="s">
        <v>21</v>
      </c>
      <c r="Q635">
        <v>22.1</v>
      </c>
      <c r="R635">
        <f t="shared" si="36"/>
        <v>3</v>
      </c>
      <c r="S635">
        <f t="shared" si="37"/>
        <v>3</v>
      </c>
      <c r="T635">
        <f t="shared" si="38"/>
        <v>3</v>
      </c>
      <c r="U635" s="2" t="str">
        <f t="shared" si="39"/>
        <v>3</v>
      </c>
    </row>
    <row r="636" spans="1:21" x14ac:dyDescent="0.25">
      <c r="A636">
        <v>503</v>
      </c>
      <c r="B636" t="s">
        <v>22</v>
      </c>
      <c r="C636">
        <v>0.62</v>
      </c>
      <c r="D636">
        <v>0.47</v>
      </c>
      <c r="E636">
        <v>0.22500000000000001</v>
      </c>
      <c r="F636">
        <v>1.115</v>
      </c>
      <c r="G636">
        <v>0.378</v>
      </c>
      <c r="H636">
        <v>0.2145</v>
      </c>
      <c r="I636">
        <v>0.36</v>
      </c>
      <c r="J636">
        <v>15</v>
      </c>
      <c r="K636">
        <v>8</v>
      </c>
      <c r="L636" t="s">
        <v>55</v>
      </c>
      <c r="M636" t="s">
        <v>56</v>
      </c>
      <c r="N636" t="s">
        <v>57</v>
      </c>
      <c r="O636">
        <v>3</v>
      </c>
      <c r="P636" t="s">
        <v>39</v>
      </c>
      <c r="Q636">
        <v>3.6</v>
      </c>
      <c r="R636">
        <f t="shared" si="36"/>
        <v>3</v>
      </c>
      <c r="S636">
        <f t="shared" si="37"/>
        <v>2</v>
      </c>
      <c r="T636">
        <f t="shared" si="38"/>
        <v>0</v>
      </c>
      <c r="U636" s="2" t="str">
        <f t="shared" si="39"/>
        <v>2</v>
      </c>
    </row>
    <row r="637" spans="1:21" x14ac:dyDescent="0.25">
      <c r="A637">
        <v>948</v>
      </c>
      <c r="B637" t="s">
        <v>31</v>
      </c>
      <c r="C637">
        <v>0.47499999999999998</v>
      </c>
      <c r="D637">
        <v>0.37</v>
      </c>
      <c r="E637">
        <v>0.125</v>
      </c>
      <c r="F637">
        <v>0.53700000000000003</v>
      </c>
      <c r="G637">
        <v>0.222</v>
      </c>
      <c r="H637">
        <v>0.1215</v>
      </c>
      <c r="I637">
        <v>0.15</v>
      </c>
      <c r="J637">
        <v>9</v>
      </c>
      <c r="K637">
        <v>6</v>
      </c>
      <c r="L637" t="s">
        <v>40</v>
      </c>
      <c r="M637" t="s">
        <v>41</v>
      </c>
      <c r="N637" t="s">
        <v>42</v>
      </c>
      <c r="O637">
        <v>2</v>
      </c>
      <c r="P637" t="s">
        <v>70</v>
      </c>
      <c r="Q637">
        <v>18</v>
      </c>
      <c r="R637">
        <f t="shared" si="36"/>
        <v>3</v>
      </c>
      <c r="S637">
        <f t="shared" si="37"/>
        <v>2</v>
      </c>
      <c r="T637">
        <f t="shared" si="38"/>
        <v>0</v>
      </c>
      <c r="U637" s="2" t="str">
        <f t="shared" si="39"/>
        <v>2</v>
      </c>
    </row>
    <row r="638" spans="1:21" x14ac:dyDescent="0.25">
      <c r="A638">
        <v>1451</v>
      </c>
      <c r="B638" t="s">
        <v>17</v>
      </c>
      <c r="C638">
        <v>0.45500000000000002</v>
      </c>
      <c r="D638">
        <v>0.33500000000000002</v>
      </c>
      <c r="E638">
        <v>0.13500000000000001</v>
      </c>
      <c r="F638">
        <v>0.501</v>
      </c>
      <c r="G638">
        <v>0.27400000000000002</v>
      </c>
      <c r="H638">
        <v>9.9500000000000005E-2</v>
      </c>
      <c r="I638">
        <v>0.1065</v>
      </c>
      <c r="J638">
        <v>7</v>
      </c>
      <c r="K638">
        <v>12</v>
      </c>
      <c r="L638" t="s">
        <v>63</v>
      </c>
      <c r="M638" t="s">
        <v>64</v>
      </c>
      <c r="N638" t="s">
        <v>29</v>
      </c>
      <c r="O638">
        <v>1</v>
      </c>
      <c r="P638" t="s">
        <v>21</v>
      </c>
      <c r="Q638">
        <v>22.1</v>
      </c>
      <c r="R638">
        <f t="shared" si="36"/>
        <v>3</v>
      </c>
      <c r="S638">
        <f t="shared" si="37"/>
        <v>2</v>
      </c>
      <c r="T638">
        <f t="shared" si="38"/>
        <v>0</v>
      </c>
      <c r="U638" s="2" t="str">
        <f t="shared" si="39"/>
        <v>2</v>
      </c>
    </row>
    <row r="639" spans="1:21" x14ac:dyDescent="0.25">
      <c r="A639">
        <v>2338</v>
      </c>
      <c r="B639" t="s">
        <v>31</v>
      </c>
      <c r="C639">
        <v>0.56000000000000005</v>
      </c>
      <c r="D639">
        <v>0.45500000000000002</v>
      </c>
      <c r="E639">
        <v>0.16500000000000001</v>
      </c>
      <c r="F639">
        <v>0.86</v>
      </c>
      <c r="G639">
        <v>0.40150000000000002</v>
      </c>
      <c r="H639">
        <v>0.16950000000000001</v>
      </c>
      <c r="I639">
        <v>0.245</v>
      </c>
      <c r="J639">
        <v>11</v>
      </c>
      <c r="K639">
        <v>15</v>
      </c>
      <c r="L639" t="s">
        <v>32</v>
      </c>
      <c r="M639" t="s">
        <v>33</v>
      </c>
      <c r="N639" t="s">
        <v>29</v>
      </c>
      <c r="O639">
        <v>10</v>
      </c>
      <c r="P639" t="s">
        <v>35</v>
      </c>
      <c r="Q639">
        <v>24.1</v>
      </c>
      <c r="R639">
        <f t="shared" si="36"/>
        <v>3</v>
      </c>
      <c r="S639">
        <f t="shared" si="37"/>
        <v>3</v>
      </c>
      <c r="T639">
        <f t="shared" si="38"/>
        <v>3</v>
      </c>
      <c r="U639" s="2" t="str">
        <f t="shared" si="39"/>
        <v>3</v>
      </c>
    </row>
    <row r="640" spans="1:21" x14ac:dyDescent="0.25">
      <c r="A640">
        <v>3219</v>
      </c>
      <c r="B640" t="s">
        <v>22</v>
      </c>
      <c r="C640">
        <v>0.64</v>
      </c>
      <c r="D640">
        <v>0.505</v>
      </c>
      <c r="E640">
        <v>0.19</v>
      </c>
      <c r="F640">
        <v>1.2355</v>
      </c>
      <c r="G640">
        <v>0.44350000000000001</v>
      </c>
      <c r="H640">
        <v>0.3105</v>
      </c>
      <c r="I640">
        <v>0.36499999999999999</v>
      </c>
      <c r="J640">
        <v>14</v>
      </c>
      <c r="K640">
        <v>2</v>
      </c>
      <c r="L640" t="s">
        <v>52</v>
      </c>
      <c r="M640" t="s">
        <v>53</v>
      </c>
      <c r="N640" t="s">
        <v>54</v>
      </c>
      <c r="O640">
        <v>2</v>
      </c>
      <c r="P640" t="s">
        <v>70</v>
      </c>
      <c r="Q640">
        <v>18</v>
      </c>
      <c r="R640">
        <f t="shared" si="36"/>
        <v>3</v>
      </c>
      <c r="S640">
        <f t="shared" si="37"/>
        <v>2</v>
      </c>
      <c r="T640">
        <f t="shared" si="38"/>
        <v>0</v>
      </c>
      <c r="U640" s="2" t="str">
        <f t="shared" si="39"/>
        <v>2</v>
      </c>
    </row>
    <row r="641" spans="1:21" x14ac:dyDescent="0.25">
      <c r="A641">
        <v>919</v>
      </c>
      <c r="B641" t="s">
        <v>17</v>
      </c>
      <c r="C641">
        <v>0.41</v>
      </c>
      <c r="D641">
        <v>0.30499999999999999</v>
      </c>
      <c r="E641">
        <v>0.09</v>
      </c>
      <c r="F641">
        <v>0.35349999999999998</v>
      </c>
      <c r="G641">
        <v>0.157</v>
      </c>
      <c r="H641">
        <v>7.4499999999999997E-2</v>
      </c>
      <c r="I641">
        <v>0.1</v>
      </c>
      <c r="J641">
        <v>7</v>
      </c>
      <c r="K641">
        <v>4</v>
      </c>
      <c r="L641" t="s">
        <v>18</v>
      </c>
      <c r="M641" t="s">
        <v>19</v>
      </c>
      <c r="N641" t="s">
        <v>20</v>
      </c>
      <c r="O641">
        <v>5</v>
      </c>
      <c r="P641" t="s">
        <v>34</v>
      </c>
      <c r="Q641">
        <v>12.8</v>
      </c>
      <c r="R641">
        <f t="shared" si="36"/>
        <v>3</v>
      </c>
      <c r="S641">
        <f t="shared" si="37"/>
        <v>2</v>
      </c>
      <c r="T641">
        <f t="shared" si="38"/>
        <v>0</v>
      </c>
      <c r="U641" s="2" t="str">
        <f t="shared" si="39"/>
        <v>2</v>
      </c>
    </row>
    <row r="642" spans="1:21" x14ac:dyDescent="0.25">
      <c r="A642">
        <v>1346</v>
      </c>
      <c r="B642" t="s">
        <v>31</v>
      </c>
      <c r="C642">
        <v>0.58499999999999996</v>
      </c>
      <c r="D642">
        <v>0.47499999999999998</v>
      </c>
      <c r="E642">
        <v>0.15</v>
      </c>
      <c r="F642">
        <v>1.0649999999999999</v>
      </c>
      <c r="G642">
        <v>0.53149999999999997</v>
      </c>
      <c r="H642">
        <v>0.19900000000000001</v>
      </c>
      <c r="I642">
        <v>0.28849999999999998</v>
      </c>
      <c r="J642">
        <v>10</v>
      </c>
      <c r="K642">
        <v>13</v>
      </c>
      <c r="L642" t="s">
        <v>27</v>
      </c>
      <c r="M642" t="s">
        <v>28</v>
      </c>
      <c r="N642" t="s">
        <v>29</v>
      </c>
      <c r="O642">
        <v>7</v>
      </c>
      <c r="P642" t="s">
        <v>26</v>
      </c>
      <c r="Q642">
        <v>2.5</v>
      </c>
      <c r="R642">
        <f t="shared" ref="R642:R705" si="40">IF(OR(AND(J642&gt;15,B642="I"),AND(B642="M",C642&gt;0.75),OR(AND(I642&gt;0.8,G642&gt;0.5),G642&gt;1.2)),1,3)</f>
        <v>3</v>
      </c>
      <c r="S642">
        <f t="shared" ref="S642:S705" si="41">IF(OR(AND(I642&lt;0.4,G642&lt;0.4),OR(C642&lt;0.36),OR(AND(J642&gt;15,B642="M"),J642&gt;18,B642="F")),2,3)</f>
        <v>3</v>
      </c>
      <c r="T642">
        <f t="shared" ref="T642:T705" si="42">IF(AND(R642=3, S642=3),3, 0)</f>
        <v>3</v>
      </c>
      <c r="U642" s="2" t="str">
        <f t="shared" ref="U642:U705" si="43">IF(R642=1,"1",IF(S642=2,"2",IF(AND(R642=3,S642=3),"3")))</f>
        <v>3</v>
      </c>
    </row>
    <row r="643" spans="1:21" x14ac:dyDescent="0.25">
      <c r="A643">
        <v>623</v>
      </c>
      <c r="B643" t="s">
        <v>22</v>
      </c>
      <c r="C643">
        <v>0.5</v>
      </c>
      <c r="D643">
        <v>0.38500000000000001</v>
      </c>
      <c r="E643">
        <v>0.115</v>
      </c>
      <c r="F643">
        <v>0.67849999999999999</v>
      </c>
      <c r="G643">
        <v>0.29449999999999998</v>
      </c>
      <c r="H643">
        <v>0.13800000000000001</v>
      </c>
      <c r="I643">
        <v>0.19500000000000001</v>
      </c>
      <c r="J643">
        <v>12</v>
      </c>
      <c r="K643">
        <v>8</v>
      </c>
      <c r="L643" t="s">
        <v>55</v>
      </c>
      <c r="M643" t="s">
        <v>56</v>
      </c>
      <c r="N643" t="s">
        <v>57</v>
      </c>
      <c r="O643">
        <v>6</v>
      </c>
      <c r="P643" t="s">
        <v>36</v>
      </c>
      <c r="Q643">
        <v>14.1</v>
      </c>
      <c r="R643">
        <f t="shared" si="40"/>
        <v>3</v>
      </c>
      <c r="S643">
        <f t="shared" si="41"/>
        <v>2</v>
      </c>
      <c r="T643">
        <f t="shared" si="42"/>
        <v>0</v>
      </c>
      <c r="U643" s="2" t="str">
        <f t="shared" si="43"/>
        <v>2</v>
      </c>
    </row>
    <row r="644" spans="1:21" x14ac:dyDescent="0.25">
      <c r="A644">
        <v>3163</v>
      </c>
      <c r="B644" t="s">
        <v>31</v>
      </c>
      <c r="C644">
        <v>0.64</v>
      </c>
      <c r="D644">
        <v>0.49</v>
      </c>
      <c r="E644">
        <v>0.14000000000000001</v>
      </c>
      <c r="F644">
        <v>1.194</v>
      </c>
      <c r="G644">
        <v>0.44450000000000001</v>
      </c>
      <c r="H644">
        <v>0.23799999999999999</v>
      </c>
      <c r="I644">
        <v>0.375</v>
      </c>
      <c r="J644">
        <v>15</v>
      </c>
      <c r="K644">
        <v>14</v>
      </c>
      <c r="L644" t="s">
        <v>60</v>
      </c>
      <c r="M644" t="s">
        <v>61</v>
      </c>
      <c r="N644" t="s">
        <v>62</v>
      </c>
      <c r="O644">
        <v>2</v>
      </c>
      <c r="P644" t="s">
        <v>70</v>
      </c>
      <c r="Q644">
        <v>18</v>
      </c>
      <c r="R644">
        <f t="shared" si="40"/>
        <v>3</v>
      </c>
      <c r="S644">
        <f t="shared" si="41"/>
        <v>3</v>
      </c>
      <c r="T644">
        <f t="shared" si="42"/>
        <v>3</v>
      </c>
      <c r="U644" s="2" t="str">
        <f t="shared" si="43"/>
        <v>3</v>
      </c>
    </row>
    <row r="645" spans="1:21" x14ac:dyDescent="0.25">
      <c r="A645">
        <v>3385</v>
      </c>
      <c r="B645" t="s">
        <v>22</v>
      </c>
      <c r="C645">
        <v>0.30499999999999999</v>
      </c>
      <c r="D645">
        <v>0.22500000000000001</v>
      </c>
      <c r="E645">
        <v>7.0000000000000007E-2</v>
      </c>
      <c r="F645">
        <v>0.14849999999999999</v>
      </c>
      <c r="G645">
        <v>5.8500000000000003E-2</v>
      </c>
      <c r="H645">
        <v>3.3500000000000002E-2</v>
      </c>
      <c r="I645">
        <v>4.4999999999999998E-2</v>
      </c>
      <c r="J645">
        <v>7</v>
      </c>
      <c r="K645">
        <v>10</v>
      </c>
      <c r="L645" t="s">
        <v>23</v>
      </c>
      <c r="M645" t="s">
        <v>24</v>
      </c>
      <c r="N645" t="s">
        <v>25</v>
      </c>
      <c r="O645">
        <v>8</v>
      </c>
      <c r="P645" t="s">
        <v>30</v>
      </c>
      <c r="Q645">
        <v>12.3</v>
      </c>
      <c r="R645">
        <f t="shared" si="40"/>
        <v>3</v>
      </c>
      <c r="S645">
        <f t="shared" si="41"/>
        <v>2</v>
      </c>
      <c r="T645">
        <f t="shared" si="42"/>
        <v>0</v>
      </c>
      <c r="U645" s="2" t="str">
        <f t="shared" si="43"/>
        <v>2</v>
      </c>
    </row>
    <row r="646" spans="1:21" x14ac:dyDescent="0.25">
      <c r="A646">
        <v>2742</v>
      </c>
      <c r="B646" t="s">
        <v>17</v>
      </c>
      <c r="C646">
        <v>0.46</v>
      </c>
      <c r="D646">
        <v>0.35</v>
      </c>
      <c r="E646">
        <v>0.1</v>
      </c>
      <c r="F646">
        <v>0.47099999999999997</v>
      </c>
      <c r="G646">
        <v>0.252</v>
      </c>
      <c r="H646">
        <v>7.6999999999999999E-2</v>
      </c>
      <c r="I646">
        <v>0.123</v>
      </c>
      <c r="J646">
        <v>8</v>
      </c>
      <c r="K646">
        <v>6</v>
      </c>
      <c r="L646" t="s">
        <v>40</v>
      </c>
      <c r="M646" t="s">
        <v>41</v>
      </c>
      <c r="N646" t="s">
        <v>42</v>
      </c>
      <c r="O646">
        <v>5</v>
      </c>
      <c r="P646" t="s">
        <v>34</v>
      </c>
      <c r="Q646">
        <v>12.8</v>
      </c>
      <c r="R646">
        <f t="shared" si="40"/>
        <v>3</v>
      </c>
      <c r="S646">
        <f t="shared" si="41"/>
        <v>2</v>
      </c>
      <c r="T646">
        <f t="shared" si="42"/>
        <v>0</v>
      </c>
      <c r="U646" s="2" t="str">
        <f t="shared" si="43"/>
        <v>2</v>
      </c>
    </row>
    <row r="647" spans="1:21" x14ac:dyDescent="0.25">
      <c r="A647">
        <v>200</v>
      </c>
      <c r="B647" t="s">
        <v>31</v>
      </c>
      <c r="C647">
        <v>0.58499999999999996</v>
      </c>
      <c r="D647">
        <v>0.46</v>
      </c>
      <c r="E647">
        <v>0.185</v>
      </c>
      <c r="F647">
        <v>0.92200000000000004</v>
      </c>
      <c r="G647">
        <v>0.36349999999999999</v>
      </c>
      <c r="H647">
        <v>0.21299999999999999</v>
      </c>
      <c r="I647">
        <v>0.28499999999999998</v>
      </c>
      <c r="J647">
        <v>10</v>
      </c>
      <c r="K647">
        <v>11</v>
      </c>
      <c r="L647" t="s">
        <v>37</v>
      </c>
      <c r="M647" t="s">
        <v>38</v>
      </c>
      <c r="N647" t="s">
        <v>29</v>
      </c>
      <c r="O647">
        <v>2</v>
      </c>
      <c r="P647" t="s">
        <v>70</v>
      </c>
      <c r="Q647">
        <v>18</v>
      </c>
      <c r="R647">
        <f t="shared" si="40"/>
        <v>3</v>
      </c>
      <c r="S647">
        <f t="shared" si="41"/>
        <v>2</v>
      </c>
      <c r="T647">
        <f t="shared" si="42"/>
        <v>0</v>
      </c>
      <c r="U647" s="2" t="str">
        <f t="shared" si="43"/>
        <v>2</v>
      </c>
    </row>
    <row r="648" spans="1:21" x14ac:dyDescent="0.25">
      <c r="A648">
        <v>1027</v>
      </c>
      <c r="B648" t="s">
        <v>31</v>
      </c>
      <c r="C648">
        <v>0.64500000000000002</v>
      </c>
      <c r="D648">
        <v>0.52</v>
      </c>
      <c r="E648">
        <v>0.17499999999999999</v>
      </c>
      <c r="F648">
        <v>1.5609999999999999</v>
      </c>
      <c r="G648">
        <v>0.70899999999999996</v>
      </c>
      <c r="H648">
        <v>0.35549999999999998</v>
      </c>
      <c r="I648">
        <v>0.4</v>
      </c>
      <c r="J648">
        <v>8</v>
      </c>
      <c r="K648">
        <v>7</v>
      </c>
      <c r="L648" t="s">
        <v>43</v>
      </c>
      <c r="M648" t="s">
        <v>44</v>
      </c>
      <c r="N648" t="s">
        <v>45</v>
      </c>
      <c r="O648">
        <v>5</v>
      </c>
      <c r="P648" t="s">
        <v>34</v>
      </c>
      <c r="Q648">
        <v>12.8</v>
      </c>
      <c r="R648">
        <f t="shared" si="40"/>
        <v>3</v>
      </c>
      <c r="S648">
        <f t="shared" si="41"/>
        <v>3</v>
      </c>
      <c r="T648">
        <f t="shared" si="42"/>
        <v>3</v>
      </c>
      <c r="U648" s="2" t="str">
        <f t="shared" si="43"/>
        <v>3</v>
      </c>
    </row>
    <row r="649" spans="1:21" x14ac:dyDescent="0.25">
      <c r="A649">
        <v>3665</v>
      </c>
      <c r="B649" t="s">
        <v>17</v>
      </c>
      <c r="C649">
        <v>0.55500000000000005</v>
      </c>
      <c r="D649">
        <v>0.43</v>
      </c>
      <c r="E649">
        <v>0.15</v>
      </c>
      <c r="F649">
        <v>0.78300000000000003</v>
      </c>
      <c r="G649">
        <v>0.34499999999999997</v>
      </c>
      <c r="H649">
        <v>0.17549999999999999</v>
      </c>
      <c r="I649">
        <v>0.247</v>
      </c>
      <c r="J649">
        <v>9</v>
      </c>
      <c r="K649">
        <v>1</v>
      </c>
      <c r="L649" t="s">
        <v>65</v>
      </c>
      <c r="M649" t="s">
        <v>66</v>
      </c>
      <c r="N649" t="s">
        <v>29</v>
      </c>
      <c r="O649">
        <v>8</v>
      </c>
      <c r="P649" t="s">
        <v>30</v>
      </c>
      <c r="Q649">
        <v>12.3</v>
      </c>
      <c r="R649">
        <f t="shared" si="40"/>
        <v>3</v>
      </c>
      <c r="S649">
        <f t="shared" si="41"/>
        <v>2</v>
      </c>
      <c r="T649">
        <f t="shared" si="42"/>
        <v>0</v>
      </c>
      <c r="U649" s="2" t="str">
        <f t="shared" si="43"/>
        <v>2</v>
      </c>
    </row>
    <row r="650" spans="1:21" x14ac:dyDescent="0.25">
      <c r="A650">
        <v>73</v>
      </c>
      <c r="B650" t="s">
        <v>22</v>
      </c>
      <c r="C650">
        <v>0.59499999999999997</v>
      </c>
      <c r="D650">
        <v>0.47499999999999998</v>
      </c>
      <c r="E650">
        <v>0.17</v>
      </c>
      <c r="F650">
        <v>1.2470000000000001</v>
      </c>
      <c r="G650">
        <v>0.48</v>
      </c>
      <c r="H650">
        <v>0.22500000000000001</v>
      </c>
      <c r="I650">
        <v>0.42499999999999999</v>
      </c>
      <c r="J650">
        <v>20</v>
      </c>
      <c r="K650">
        <v>11</v>
      </c>
      <c r="L650" t="s">
        <v>37</v>
      </c>
      <c r="M650" t="s">
        <v>38</v>
      </c>
      <c r="N650" t="s">
        <v>29</v>
      </c>
      <c r="O650">
        <v>5</v>
      </c>
      <c r="P650" t="s">
        <v>34</v>
      </c>
      <c r="Q650">
        <v>12.8</v>
      </c>
      <c r="R650">
        <f t="shared" si="40"/>
        <v>3</v>
      </c>
      <c r="S650">
        <f t="shared" si="41"/>
        <v>2</v>
      </c>
      <c r="T650">
        <f t="shared" si="42"/>
        <v>0</v>
      </c>
      <c r="U650" s="2" t="str">
        <f t="shared" si="43"/>
        <v>2</v>
      </c>
    </row>
    <row r="651" spans="1:21" x14ac:dyDescent="0.25">
      <c r="A651">
        <v>2076</v>
      </c>
      <c r="B651" t="s">
        <v>31</v>
      </c>
      <c r="C651">
        <v>0.59499999999999997</v>
      </c>
      <c r="D651">
        <v>0.46500000000000002</v>
      </c>
      <c r="E651">
        <v>0.15</v>
      </c>
      <c r="F651">
        <v>0.91900000000000004</v>
      </c>
      <c r="G651">
        <v>0.4335</v>
      </c>
      <c r="H651">
        <v>0.17649999999999999</v>
      </c>
      <c r="I651">
        <v>0.26200000000000001</v>
      </c>
      <c r="J651">
        <v>9</v>
      </c>
      <c r="K651">
        <v>9</v>
      </c>
      <c r="L651" t="s">
        <v>67</v>
      </c>
      <c r="M651" t="s">
        <v>68</v>
      </c>
      <c r="N651" t="s">
        <v>69</v>
      </c>
      <c r="O651">
        <v>7</v>
      </c>
      <c r="P651" t="s">
        <v>26</v>
      </c>
      <c r="Q651">
        <v>2.5</v>
      </c>
      <c r="R651">
        <f t="shared" si="40"/>
        <v>3</v>
      </c>
      <c r="S651">
        <f t="shared" si="41"/>
        <v>3</v>
      </c>
      <c r="T651">
        <f t="shared" si="42"/>
        <v>3</v>
      </c>
      <c r="U651" s="2" t="str">
        <f t="shared" si="43"/>
        <v>3</v>
      </c>
    </row>
    <row r="652" spans="1:21" x14ac:dyDescent="0.25">
      <c r="A652">
        <v>2546</v>
      </c>
      <c r="B652" t="s">
        <v>17</v>
      </c>
      <c r="C652">
        <v>0.20499999999999999</v>
      </c>
      <c r="D652">
        <v>0.15</v>
      </c>
      <c r="E652">
        <v>6.5000000000000002E-2</v>
      </c>
      <c r="F652">
        <v>0.04</v>
      </c>
      <c r="G652">
        <v>0.02</v>
      </c>
      <c r="H652">
        <v>1.0999999999999999E-2</v>
      </c>
      <c r="I652">
        <v>1.2999999999999999E-2</v>
      </c>
      <c r="J652">
        <v>4</v>
      </c>
      <c r="K652">
        <v>6</v>
      </c>
      <c r="L652" t="s">
        <v>40</v>
      </c>
      <c r="M652" t="s">
        <v>41</v>
      </c>
      <c r="N652" t="s">
        <v>42</v>
      </c>
      <c r="O652">
        <v>6</v>
      </c>
      <c r="P652" t="s">
        <v>36</v>
      </c>
      <c r="Q652">
        <v>14.1</v>
      </c>
      <c r="R652">
        <f t="shared" si="40"/>
        <v>3</v>
      </c>
      <c r="S652">
        <f t="shared" si="41"/>
        <v>2</v>
      </c>
      <c r="T652">
        <f t="shared" si="42"/>
        <v>0</v>
      </c>
      <c r="U652" s="2" t="str">
        <f t="shared" si="43"/>
        <v>2</v>
      </c>
    </row>
    <row r="653" spans="1:21" x14ac:dyDescent="0.25">
      <c r="A653">
        <v>3247</v>
      </c>
      <c r="B653" t="s">
        <v>31</v>
      </c>
      <c r="C653">
        <v>0.55000000000000004</v>
      </c>
      <c r="D653">
        <v>0.435</v>
      </c>
      <c r="E653">
        <v>0.16</v>
      </c>
      <c r="F653">
        <v>0.90600000000000003</v>
      </c>
      <c r="G653">
        <v>0.34200000000000003</v>
      </c>
      <c r="H653">
        <v>0.219</v>
      </c>
      <c r="I653">
        <v>0.29499999999999998</v>
      </c>
      <c r="J653">
        <v>13</v>
      </c>
      <c r="K653">
        <v>2</v>
      </c>
      <c r="L653" t="s">
        <v>52</v>
      </c>
      <c r="M653" t="s">
        <v>53</v>
      </c>
      <c r="N653" t="s">
        <v>54</v>
      </c>
      <c r="O653">
        <v>3</v>
      </c>
      <c r="P653" t="s">
        <v>39</v>
      </c>
      <c r="Q653">
        <v>3.6</v>
      </c>
      <c r="R653">
        <f t="shared" si="40"/>
        <v>3</v>
      </c>
      <c r="S653">
        <f t="shared" si="41"/>
        <v>2</v>
      </c>
      <c r="T653">
        <f t="shared" si="42"/>
        <v>0</v>
      </c>
      <c r="U653" s="2" t="str">
        <f t="shared" si="43"/>
        <v>2</v>
      </c>
    </row>
    <row r="654" spans="1:21" x14ac:dyDescent="0.25">
      <c r="A654">
        <v>3343</v>
      </c>
      <c r="B654" t="s">
        <v>31</v>
      </c>
      <c r="C654">
        <v>0.43</v>
      </c>
      <c r="D654">
        <v>0.33</v>
      </c>
      <c r="E654">
        <v>9.5000000000000001E-2</v>
      </c>
      <c r="F654">
        <v>0.34</v>
      </c>
      <c r="G654">
        <v>0.13150000000000001</v>
      </c>
      <c r="H654">
        <v>8.5000000000000006E-2</v>
      </c>
      <c r="I654">
        <v>0.112</v>
      </c>
      <c r="J654">
        <v>14</v>
      </c>
      <c r="K654">
        <v>5</v>
      </c>
      <c r="L654" t="s">
        <v>49</v>
      </c>
      <c r="M654" t="s">
        <v>50</v>
      </c>
      <c r="N654" t="s">
        <v>51</v>
      </c>
      <c r="O654">
        <v>8</v>
      </c>
      <c r="P654" t="s">
        <v>30</v>
      </c>
      <c r="Q654">
        <v>12.3</v>
      </c>
      <c r="R654">
        <f t="shared" si="40"/>
        <v>3</v>
      </c>
      <c r="S654">
        <f t="shared" si="41"/>
        <v>2</v>
      </c>
      <c r="T654">
        <f t="shared" si="42"/>
        <v>0</v>
      </c>
      <c r="U654" s="2" t="str">
        <f t="shared" si="43"/>
        <v>2</v>
      </c>
    </row>
    <row r="655" spans="1:21" x14ac:dyDescent="0.25">
      <c r="A655">
        <v>3606</v>
      </c>
      <c r="B655" t="s">
        <v>17</v>
      </c>
      <c r="C655">
        <v>0.495</v>
      </c>
      <c r="D655">
        <v>0.375</v>
      </c>
      <c r="E655">
        <v>0.115</v>
      </c>
      <c r="F655">
        <v>0.57550000000000001</v>
      </c>
      <c r="G655">
        <v>0.31</v>
      </c>
      <c r="H655">
        <v>0.1145</v>
      </c>
      <c r="I655">
        <v>0.13950000000000001</v>
      </c>
      <c r="J655">
        <v>8</v>
      </c>
      <c r="K655">
        <v>8</v>
      </c>
      <c r="L655" t="s">
        <v>55</v>
      </c>
      <c r="M655" t="s">
        <v>56</v>
      </c>
      <c r="N655" t="s">
        <v>57</v>
      </c>
      <c r="O655">
        <v>2</v>
      </c>
      <c r="P655" t="s">
        <v>70</v>
      </c>
      <c r="Q655">
        <v>18</v>
      </c>
      <c r="R655">
        <f t="shared" si="40"/>
        <v>3</v>
      </c>
      <c r="S655">
        <f t="shared" si="41"/>
        <v>2</v>
      </c>
      <c r="T655">
        <f t="shared" si="42"/>
        <v>0</v>
      </c>
      <c r="U655" s="2" t="str">
        <f t="shared" si="43"/>
        <v>2</v>
      </c>
    </row>
    <row r="656" spans="1:21" x14ac:dyDescent="0.25">
      <c r="A656">
        <v>2325</v>
      </c>
      <c r="B656" t="s">
        <v>22</v>
      </c>
      <c r="C656">
        <v>0.66500000000000004</v>
      </c>
      <c r="D656">
        <v>0.53500000000000003</v>
      </c>
      <c r="E656">
        <v>0.19</v>
      </c>
      <c r="F656">
        <v>1.496</v>
      </c>
      <c r="G656">
        <v>0.57750000000000001</v>
      </c>
      <c r="H656">
        <v>0.28149999999999997</v>
      </c>
      <c r="I656">
        <v>0.47499999999999998</v>
      </c>
      <c r="J656">
        <v>17</v>
      </c>
      <c r="K656">
        <v>5</v>
      </c>
      <c r="L656" t="s">
        <v>49</v>
      </c>
      <c r="M656" t="s">
        <v>50</v>
      </c>
      <c r="N656" t="s">
        <v>51</v>
      </c>
      <c r="O656">
        <v>8</v>
      </c>
      <c r="P656" t="s">
        <v>30</v>
      </c>
      <c r="Q656">
        <v>12.3</v>
      </c>
      <c r="R656">
        <f t="shared" si="40"/>
        <v>3</v>
      </c>
      <c r="S656">
        <f t="shared" si="41"/>
        <v>2</v>
      </c>
      <c r="T656">
        <f t="shared" si="42"/>
        <v>0</v>
      </c>
      <c r="U656" s="2" t="str">
        <f t="shared" si="43"/>
        <v>2</v>
      </c>
    </row>
    <row r="657" spans="1:21" x14ac:dyDescent="0.25">
      <c r="A657">
        <v>884</v>
      </c>
      <c r="B657" t="s">
        <v>31</v>
      </c>
      <c r="C657">
        <v>0.66</v>
      </c>
      <c r="D657">
        <v>0.53</v>
      </c>
      <c r="E657">
        <v>0.17</v>
      </c>
      <c r="F657">
        <v>1.3905000000000001</v>
      </c>
      <c r="G657">
        <v>0.59050000000000002</v>
      </c>
      <c r="H657">
        <v>0.21199999999999999</v>
      </c>
      <c r="I657">
        <v>0.45300000000000001</v>
      </c>
      <c r="J657">
        <v>15</v>
      </c>
      <c r="K657">
        <v>10</v>
      </c>
      <c r="L657" t="s">
        <v>23</v>
      </c>
      <c r="M657" t="s">
        <v>24</v>
      </c>
      <c r="N657" t="s">
        <v>25</v>
      </c>
      <c r="O657">
        <v>8</v>
      </c>
      <c r="P657" t="s">
        <v>30</v>
      </c>
      <c r="Q657">
        <v>12.3</v>
      </c>
      <c r="R657">
        <f t="shared" si="40"/>
        <v>3</v>
      </c>
      <c r="S657">
        <f t="shared" si="41"/>
        <v>3</v>
      </c>
      <c r="T657">
        <f t="shared" si="42"/>
        <v>3</v>
      </c>
      <c r="U657" s="2" t="str">
        <f t="shared" si="43"/>
        <v>3</v>
      </c>
    </row>
    <row r="658" spans="1:21" x14ac:dyDescent="0.25">
      <c r="A658">
        <v>1085</v>
      </c>
      <c r="B658" t="s">
        <v>17</v>
      </c>
      <c r="C658">
        <v>0.44500000000000001</v>
      </c>
      <c r="D658">
        <v>0.34499999999999997</v>
      </c>
      <c r="E658">
        <v>0.105</v>
      </c>
      <c r="F658">
        <v>0.40899999999999997</v>
      </c>
      <c r="G658">
        <v>0.16750000000000001</v>
      </c>
      <c r="H658">
        <v>0.10150000000000001</v>
      </c>
      <c r="I658">
        <v>0.11700000000000001</v>
      </c>
      <c r="J658">
        <v>7</v>
      </c>
      <c r="K658">
        <v>10</v>
      </c>
      <c r="L658" t="s">
        <v>23</v>
      </c>
      <c r="M658" t="s">
        <v>24</v>
      </c>
      <c r="N658" t="s">
        <v>25</v>
      </c>
      <c r="O658">
        <v>8</v>
      </c>
      <c r="P658" t="s">
        <v>30</v>
      </c>
      <c r="Q658">
        <v>12.3</v>
      </c>
      <c r="R658">
        <f t="shared" si="40"/>
        <v>3</v>
      </c>
      <c r="S658">
        <f t="shared" si="41"/>
        <v>2</v>
      </c>
      <c r="T658">
        <f t="shared" si="42"/>
        <v>0</v>
      </c>
      <c r="U658" s="2" t="str">
        <f t="shared" si="43"/>
        <v>2</v>
      </c>
    </row>
    <row r="659" spans="1:21" x14ac:dyDescent="0.25">
      <c r="A659">
        <v>1416</v>
      </c>
      <c r="B659" t="s">
        <v>22</v>
      </c>
      <c r="C659">
        <v>0.69499999999999995</v>
      </c>
      <c r="D659">
        <v>0.56499999999999995</v>
      </c>
      <c r="E659">
        <v>0.19</v>
      </c>
      <c r="F659">
        <v>1.7635000000000001</v>
      </c>
      <c r="G659">
        <v>0.74650000000000005</v>
      </c>
      <c r="H659">
        <v>0.39900000000000002</v>
      </c>
      <c r="I659">
        <v>0.4975</v>
      </c>
      <c r="J659">
        <v>11</v>
      </c>
      <c r="K659">
        <v>12</v>
      </c>
      <c r="L659" t="s">
        <v>63</v>
      </c>
      <c r="M659" t="s">
        <v>64</v>
      </c>
      <c r="N659" t="s">
        <v>29</v>
      </c>
      <c r="O659">
        <v>8</v>
      </c>
      <c r="P659" t="s">
        <v>30</v>
      </c>
      <c r="Q659">
        <v>12.3</v>
      </c>
      <c r="R659">
        <f t="shared" si="40"/>
        <v>3</v>
      </c>
      <c r="S659">
        <f t="shared" si="41"/>
        <v>2</v>
      </c>
      <c r="T659">
        <f t="shared" si="42"/>
        <v>0</v>
      </c>
      <c r="U659" s="2" t="str">
        <f t="shared" si="43"/>
        <v>2</v>
      </c>
    </row>
    <row r="660" spans="1:21" x14ac:dyDescent="0.25">
      <c r="A660">
        <v>3132</v>
      </c>
      <c r="B660" t="s">
        <v>31</v>
      </c>
      <c r="C660">
        <v>0.67500000000000004</v>
      </c>
      <c r="D660">
        <v>0.505</v>
      </c>
      <c r="E660">
        <v>0.16</v>
      </c>
      <c r="F660">
        <v>1.532</v>
      </c>
      <c r="G660">
        <v>0.74</v>
      </c>
      <c r="H660">
        <v>0.35699999999999998</v>
      </c>
      <c r="I660">
        <v>0.38150000000000001</v>
      </c>
      <c r="J660">
        <v>11</v>
      </c>
      <c r="K660">
        <v>2</v>
      </c>
      <c r="L660" t="s">
        <v>52</v>
      </c>
      <c r="M660" t="s">
        <v>53</v>
      </c>
      <c r="N660" t="s">
        <v>54</v>
      </c>
      <c r="O660">
        <v>9</v>
      </c>
      <c r="P660" t="s">
        <v>58</v>
      </c>
      <c r="Q660">
        <v>1.9</v>
      </c>
      <c r="R660">
        <f t="shared" si="40"/>
        <v>3</v>
      </c>
      <c r="S660">
        <f t="shared" si="41"/>
        <v>3</v>
      </c>
      <c r="T660">
        <f t="shared" si="42"/>
        <v>3</v>
      </c>
      <c r="U660" s="2" t="str">
        <f t="shared" si="43"/>
        <v>3</v>
      </c>
    </row>
    <row r="661" spans="1:21" x14ac:dyDescent="0.25">
      <c r="A661">
        <v>82</v>
      </c>
      <c r="B661" t="s">
        <v>31</v>
      </c>
      <c r="C661">
        <v>0.62</v>
      </c>
      <c r="D661">
        <v>0.51</v>
      </c>
      <c r="E661">
        <v>0.17499999999999999</v>
      </c>
      <c r="F661">
        <v>1.615</v>
      </c>
      <c r="G661">
        <v>0.51049999999999995</v>
      </c>
      <c r="H661">
        <v>0.192</v>
      </c>
      <c r="I661">
        <v>0.67500000000000004</v>
      </c>
      <c r="J661">
        <v>12</v>
      </c>
      <c r="K661">
        <v>13</v>
      </c>
      <c r="L661" t="s">
        <v>27</v>
      </c>
      <c r="M661" t="s">
        <v>28</v>
      </c>
      <c r="N661" t="s">
        <v>29</v>
      </c>
      <c r="O661">
        <v>4</v>
      </c>
      <c r="P661" t="s">
        <v>59</v>
      </c>
      <c r="Q661">
        <v>6.1</v>
      </c>
      <c r="R661">
        <f t="shared" si="40"/>
        <v>3</v>
      </c>
      <c r="S661">
        <f t="shared" si="41"/>
        <v>3</v>
      </c>
      <c r="T661">
        <f t="shared" si="42"/>
        <v>3</v>
      </c>
      <c r="U661" s="2" t="str">
        <f t="shared" si="43"/>
        <v>3</v>
      </c>
    </row>
    <row r="662" spans="1:21" x14ac:dyDescent="0.25">
      <c r="A662">
        <v>833</v>
      </c>
      <c r="B662" t="s">
        <v>17</v>
      </c>
      <c r="C662">
        <v>0.44</v>
      </c>
      <c r="D662">
        <v>0.36499999999999999</v>
      </c>
      <c r="E662">
        <v>0.115</v>
      </c>
      <c r="F662">
        <v>0.501</v>
      </c>
      <c r="G662">
        <v>0.24349999999999999</v>
      </c>
      <c r="H662">
        <v>8.4000000000000005E-2</v>
      </c>
      <c r="I662">
        <v>0.14649999999999999</v>
      </c>
      <c r="J662">
        <v>9</v>
      </c>
      <c r="K662">
        <v>12</v>
      </c>
      <c r="L662" t="s">
        <v>63</v>
      </c>
      <c r="M662" t="s">
        <v>64</v>
      </c>
      <c r="N662" t="s">
        <v>29</v>
      </c>
      <c r="O662">
        <v>3</v>
      </c>
      <c r="P662" t="s">
        <v>39</v>
      </c>
      <c r="Q662">
        <v>3.6</v>
      </c>
      <c r="R662">
        <f t="shared" si="40"/>
        <v>3</v>
      </c>
      <c r="S662">
        <f t="shared" si="41"/>
        <v>2</v>
      </c>
      <c r="T662">
        <f t="shared" si="42"/>
        <v>0</v>
      </c>
      <c r="U662" s="2" t="str">
        <f t="shared" si="43"/>
        <v>2</v>
      </c>
    </row>
    <row r="663" spans="1:21" x14ac:dyDescent="0.25">
      <c r="A663">
        <v>1614</v>
      </c>
      <c r="B663" t="s">
        <v>17</v>
      </c>
      <c r="C663">
        <v>0.55000000000000004</v>
      </c>
      <c r="D663">
        <v>0.42</v>
      </c>
      <c r="E663">
        <v>0.13500000000000001</v>
      </c>
      <c r="F663">
        <v>0.81599999999999995</v>
      </c>
      <c r="G663">
        <v>0.39950000000000002</v>
      </c>
      <c r="H663">
        <v>0.14849999999999999</v>
      </c>
      <c r="I663">
        <v>0.23</v>
      </c>
      <c r="J663">
        <v>12</v>
      </c>
      <c r="K663">
        <v>5</v>
      </c>
      <c r="L663" t="s">
        <v>49</v>
      </c>
      <c r="M663" t="s">
        <v>50</v>
      </c>
      <c r="N663" t="s">
        <v>51</v>
      </c>
      <c r="O663">
        <v>7</v>
      </c>
      <c r="P663" t="s">
        <v>26</v>
      </c>
      <c r="Q663">
        <v>2.5</v>
      </c>
      <c r="R663">
        <f t="shared" si="40"/>
        <v>3</v>
      </c>
      <c r="S663">
        <f t="shared" si="41"/>
        <v>2</v>
      </c>
      <c r="T663">
        <f t="shared" si="42"/>
        <v>0</v>
      </c>
      <c r="U663" s="2" t="str">
        <f t="shared" si="43"/>
        <v>2</v>
      </c>
    </row>
    <row r="664" spans="1:21" x14ac:dyDescent="0.25">
      <c r="A664">
        <v>2220</v>
      </c>
      <c r="B664" t="s">
        <v>22</v>
      </c>
      <c r="C664">
        <v>0.48499999999999999</v>
      </c>
      <c r="D664">
        <v>0.375</v>
      </c>
      <c r="E664">
        <v>0.14499999999999999</v>
      </c>
      <c r="F664">
        <v>0.58850000000000002</v>
      </c>
      <c r="G664">
        <v>0.23849999999999999</v>
      </c>
      <c r="H664">
        <v>0.11550000000000001</v>
      </c>
      <c r="I664">
        <v>0.19</v>
      </c>
      <c r="J664">
        <v>13</v>
      </c>
      <c r="K664">
        <v>14</v>
      </c>
      <c r="L664" t="s">
        <v>60</v>
      </c>
      <c r="M664" t="s">
        <v>61</v>
      </c>
      <c r="N664" t="s">
        <v>62</v>
      </c>
      <c r="O664">
        <v>5</v>
      </c>
      <c r="P664" t="s">
        <v>34</v>
      </c>
      <c r="Q664">
        <v>12.8</v>
      </c>
      <c r="R664">
        <f t="shared" si="40"/>
        <v>3</v>
      </c>
      <c r="S664">
        <f t="shared" si="41"/>
        <v>2</v>
      </c>
      <c r="T664">
        <f t="shared" si="42"/>
        <v>0</v>
      </c>
      <c r="U664" s="2" t="str">
        <f t="shared" si="43"/>
        <v>2</v>
      </c>
    </row>
    <row r="665" spans="1:21" x14ac:dyDescent="0.25">
      <c r="A665">
        <v>3551</v>
      </c>
      <c r="B665" t="s">
        <v>31</v>
      </c>
      <c r="C665">
        <v>0.505</v>
      </c>
      <c r="D665">
        <v>0.39</v>
      </c>
      <c r="E665">
        <v>0.115</v>
      </c>
      <c r="F665">
        <v>0.5585</v>
      </c>
      <c r="G665">
        <v>0.25750000000000001</v>
      </c>
      <c r="H665">
        <v>0.11899999999999999</v>
      </c>
      <c r="I665">
        <v>0.1535</v>
      </c>
      <c r="J665">
        <v>8</v>
      </c>
      <c r="K665">
        <v>2</v>
      </c>
      <c r="L665" t="s">
        <v>52</v>
      </c>
      <c r="M665" t="s">
        <v>53</v>
      </c>
      <c r="N665" t="s">
        <v>54</v>
      </c>
      <c r="O665">
        <v>8</v>
      </c>
      <c r="P665" t="s">
        <v>30</v>
      </c>
      <c r="Q665">
        <v>12.3</v>
      </c>
      <c r="R665">
        <f t="shared" si="40"/>
        <v>3</v>
      </c>
      <c r="S665">
        <f t="shared" si="41"/>
        <v>2</v>
      </c>
      <c r="T665">
        <f t="shared" si="42"/>
        <v>0</v>
      </c>
      <c r="U665" s="2" t="str">
        <f t="shared" si="43"/>
        <v>2</v>
      </c>
    </row>
    <row r="666" spans="1:21" x14ac:dyDescent="0.25">
      <c r="A666">
        <v>903</v>
      </c>
      <c r="B666" t="s">
        <v>17</v>
      </c>
      <c r="C666">
        <v>0.30499999999999999</v>
      </c>
      <c r="D666">
        <v>0.22</v>
      </c>
      <c r="E666">
        <v>7.0000000000000007E-2</v>
      </c>
      <c r="F666">
        <v>0.14099999999999999</v>
      </c>
      <c r="G666">
        <v>6.2E-2</v>
      </c>
      <c r="H666">
        <v>3.1E-2</v>
      </c>
      <c r="I666">
        <v>3.6999999999999998E-2</v>
      </c>
      <c r="J666">
        <v>5</v>
      </c>
      <c r="K666">
        <v>5</v>
      </c>
      <c r="L666" t="s">
        <v>49</v>
      </c>
      <c r="M666" t="s">
        <v>50</v>
      </c>
      <c r="N666" t="s">
        <v>51</v>
      </c>
      <c r="O666">
        <v>1</v>
      </c>
      <c r="P666" t="s">
        <v>21</v>
      </c>
      <c r="Q666">
        <v>22.1</v>
      </c>
      <c r="R666">
        <f t="shared" si="40"/>
        <v>3</v>
      </c>
      <c r="S666">
        <f t="shared" si="41"/>
        <v>2</v>
      </c>
      <c r="T666">
        <f t="shared" si="42"/>
        <v>0</v>
      </c>
      <c r="U666" s="2" t="str">
        <f t="shared" si="43"/>
        <v>2</v>
      </c>
    </row>
    <row r="667" spans="1:21" x14ac:dyDescent="0.25">
      <c r="A667">
        <v>4033</v>
      </c>
      <c r="B667" t="s">
        <v>17</v>
      </c>
      <c r="C667">
        <v>0.48499999999999999</v>
      </c>
      <c r="D667">
        <v>0.36499999999999999</v>
      </c>
      <c r="E667">
        <v>0.09</v>
      </c>
      <c r="F667">
        <v>0.65100000000000002</v>
      </c>
      <c r="G667">
        <v>0.3165</v>
      </c>
      <c r="H667">
        <v>0.13200000000000001</v>
      </c>
      <c r="I667">
        <v>0.18</v>
      </c>
      <c r="J667">
        <v>8</v>
      </c>
      <c r="K667">
        <v>9</v>
      </c>
      <c r="L667" t="s">
        <v>67</v>
      </c>
      <c r="M667" t="s">
        <v>68</v>
      </c>
      <c r="N667" t="s">
        <v>69</v>
      </c>
      <c r="O667">
        <v>7</v>
      </c>
      <c r="P667" t="s">
        <v>26</v>
      </c>
      <c r="Q667">
        <v>2.5</v>
      </c>
      <c r="R667">
        <f t="shared" si="40"/>
        <v>3</v>
      </c>
      <c r="S667">
        <f t="shared" si="41"/>
        <v>2</v>
      </c>
      <c r="T667">
        <f t="shared" si="42"/>
        <v>0</v>
      </c>
      <c r="U667" s="2" t="str">
        <f t="shared" si="43"/>
        <v>2</v>
      </c>
    </row>
    <row r="668" spans="1:21" x14ac:dyDescent="0.25">
      <c r="A668">
        <v>3751</v>
      </c>
      <c r="B668" t="s">
        <v>17</v>
      </c>
      <c r="C668">
        <v>0.435</v>
      </c>
      <c r="D668">
        <v>0.375</v>
      </c>
      <c r="E668">
        <v>0.11</v>
      </c>
      <c r="F668">
        <v>0.41549999999999998</v>
      </c>
      <c r="G668">
        <v>0.17</v>
      </c>
      <c r="H668">
        <v>7.5999999999999998E-2</v>
      </c>
      <c r="I668">
        <v>0.14499999999999999</v>
      </c>
      <c r="J668">
        <v>8</v>
      </c>
      <c r="K668">
        <v>5</v>
      </c>
      <c r="L668" t="s">
        <v>49</v>
      </c>
      <c r="M668" t="s">
        <v>50</v>
      </c>
      <c r="N668" t="s">
        <v>51</v>
      </c>
      <c r="O668">
        <v>10</v>
      </c>
      <c r="P668" t="s">
        <v>35</v>
      </c>
      <c r="Q668">
        <v>24.1</v>
      </c>
      <c r="R668">
        <f t="shared" si="40"/>
        <v>3</v>
      </c>
      <c r="S668">
        <f t="shared" si="41"/>
        <v>2</v>
      </c>
      <c r="T668">
        <f t="shared" si="42"/>
        <v>0</v>
      </c>
      <c r="U668" s="2" t="str">
        <f t="shared" si="43"/>
        <v>2</v>
      </c>
    </row>
    <row r="669" spans="1:21" x14ac:dyDescent="0.25">
      <c r="A669">
        <v>402</v>
      </c>
      <c r="B669" t="s">
        <v>31</v>
      </c>
      <c r="C669">
        <v>0.51500000000000001</v>
      </c>
      <c r="D669">
        <v>0.45500000000000002</v>
      </c>
      <c r="E669">
        <v>0.13500000000000001</v>
      </c>
      <c r="F669">
        <v>0.72250000000000003</v>
      </c>
      <c r="G669">
        <v>0.29499999999999998</v>
      </c>
      <c r="H669">
        <v>0.16250000000000001</v>
      </c>
      <c r="I669">
        <v>0.23499999999999999</v>
      </c>
      <c r="J669">
        <v>9</v>
      </c>
      <c r="K669">
        <v>6</v>
      </c>
      <c r="L669" t="s">
        <v>40</v>
      </c>
      <c r="M669" t="s">
        <v>41</v>
      </c>
      <c r="N669" t="s">
        <v>42</v>
      </c>
      <c r="O669">
        <v>10</v>
      </c>
      <c r="P669" t="s">
        <v>35</v>
      </c>
      <c r="Q669">
        <v>24.1</v>
      </c>
      <c r="R669">
        <f t="shared" si="40"/>
        <v>3</v>
      </c>
      <c r="S669">
        <f t="shared" si="41"/>
        <v>2</v>
      </c>
      <c r="T669">
        <f t="shared" si="42"/>
        <v>0</v>
      </c>
      <c r="U669" s="2" t="str">
        <f t="shared" si="43"/>
        <v>2</v>
      </c>
    </row>
    <row r="670" spans="1:21" x14ac:dyDescent="0.25">
      <c r="A670">
        <v>3568</v>
      </c>
      <c r="B670" t="s">
        <v>17</v>
      </c>
      <c r="C670">
        <v>0.57999999999999996</v>
      </c>
      <c r="D670">
        <v>0.46</v>
      </c>
      <c r="E670">
        <v>0.14000000000000001</v>
      </c>
      <c r="F670">
        <v>0.92649999999999999</v>
      </c>
      <c r="G670">
        <v>0.41349999999999998</v>
      </c>
      <c r="H670">
        <v>0.1845</v>
      </c>
      <c r="I670">
        <v>0.27</v>
      </c>
      <c r="J670">
        <v>10</v>
      </c>
      <c r="K670">
        <v>13</v>
      </c>
      <c r="L670" t="s">
        <v>27</v>
      </c>
      <c r="M670" t="s">
        <v>28</v>
      </c>
      <c r="N670" t="s">
        <v>29</v>
      </c>
      <c r="O670">
        <v>4</v>
      </c>
      <c r="P670" t="s">
        <v>59</v>
      </c>
      <c r="Q670">
        <v>6.1</v>
      </c>
      <c r="R670">
        <f t="shared" si="40"/>
        <v>3</v>
      </c>
      <c r="S670">
        <f t="shared" si="41"/>
        <v>3</v>
      </c>
      <c r="T670">
        <f t="shared" si="42"/>
        <v>3</v>
      </c>
      <c r="U670" s="2" t="str">
        <f t="shared" si="43"/>
        <v>3</v>
      </c>
    </row>
    <row r="671" spans="1:21" x14ac:dyDescent="0.25">
      <c r="A671">
        <v>1140</v>
      </c>
      <c r="B671" t="s">
        <v>22</v>
      </c>
      <c r="C671">
        <v>0.57499999999999996</v>
      </c>
      <c r="D671">
        <v>0.47</v>
      </c>
      <c r="E671">
        <v>0.16500000000000001</v>
      </c>
      <c r="F671">
        <v>0.86899999999999999</v>
      </c>
      <c r="G671">
        <v>0.435</v>
      </c>
      <c r="H671">
        <v>0.19700000000000001</v>
      </c>
      <c r="I671">
        <v>0.23799999999999999</v>
      </c>
      <c r="J671">
        <v>9</v>
      </c>
      <c r="K671">
        <v>5</v>
      </c>
      <c r="L671" t="s">
        <v>49</v>
      </c>
      <c r="M671" t="s">
        <v>50</v>
      </c>
      <c r="N671" t="s">
        <v>51</v>
      </c>
      <c r="O671">
        <v>8</v>
      </c>
      <c r="P671" t="s">
        <v>30</v>
      </c>
      <c r="Q671">
        <v>12.3</v>
      </c>
      <c r="R671">
        <f t="shared" si="40"/>
        <v>3</v>
      </c>
      <c r="S671">
        <f t="shared" si="41"/>
        <v>2</v>
      </c>
      <c r="T671">
        <f t="shared" si="42"/>
        <v>0</v>
      </c>
      <c r="U671" s="2" t="str">
        <f t="shared" si="43"/>
        <v>2</v>
      </c>
    </row>
    <row r="672" spans="1:21" x14ac:dyDescent="0.25">
      <c r="A672">
        <v>3309</v>
      </c>
      <c r="B672" t="s">
        <v>31</v>
      </c>
      <c r="C672">
        <v>0.27500000000000002</v>
      </c>
      <c r="D672">
        <v>0.2</v>
      </c>
      <c r="E672">
        <v>0.08</v>
      </c>
      <c r="F672">
        <v>9.9000000000000005E-2</v>
      </c>
      <c r="G672">
        <v>3.6999999999999998E-2</v>
      </c>
      <c r="H672">
        <v>2.4E-2</v>
      </c>
      <c r="I672">
        <v>0.03</v>
      </c>
      <c r="J672">
        <v>5</v>
      </c>
      <c r="K672">
        <v>12</v>
      </c>
      <c r="L672" t="s">
        <v>63</v>
      </c>
      <c r="M672" t="s">
        <v>64</v>
      </c>
      <c r="N672" t="s">
        <v>29</v>
      </c>
      <c r="O672">
        <v>6</v>
      </c>
      <c r="P672" t="s">
        <v>36</v>
      </c>
      <c r="Q672">
        <v>14.1</v>
      </c>
      <c r="R672">
        <f t="shared" si="40"/>
        <v>3</v>
      </c>
      <c r="S672">
        <f t="shared" si="41"/>
        <v>2</v>
      </c>
      <c r="T672">
        <f t="shared" si="42"/>
        <v>0</v>
      </c>
      <c r="U672" s="2" t="str">
        <f t="shared" si="43"/>
        <v>2</v>
      </c>
    </row>
    <row r="673" spans="1:21" x14ac:dyDescent="0.25">
      <c r="A673">
        <v>2010</v>
      </c>
      <c r="B673" t="s">
        <v>17</v>
      </c>
      <c r="C673">
        <v>0.43</v>
      </c>
      <c r="D673">
        <v>0.32</v>
      </c>
      <c r="E673">
        <v>0.11</v>
      </c>
      <c r="F673">
        <v>0.36749999999999999</v>
      </c>
      <c r="G673">
        <v>0.16750000000000001</v>
      </c>
      <c r="H673">
        <v>0.10199999999999999</v>
      </c>
      <c r="I673">
        <v>0.105</v>
      </c>
      <c r="J673">
        <v>8</v>
      </c>
      <c r="K673">
        <v>1</v>
      </c>
      <c r="L673" t="s">
        <v>65</v>
      </c>
      <c r="M673" t="s">
        <v>66</v>
      </c>
      <c r="N673" t="s">
        <v>29</v>
      </c>
      <c r="O673">
        <v>7</v>
      </c>
      <c r="P673" t="s">
        <v>26</v>
      </c>
      <c r="Q673">
        <v>2.5</v>
      </c>
      <c r="R673">
        <f t="shared" si="40"/>
        <v>3</v>
      </c>
      <c r="S673">
        <f t="shared" si="41"/>
        <v>2</v>
      </c>
      <c r="T673">
        <f t="shared" si="42"/>
        <v>0</v>
      </c>
      <c r="U673" s="2" t="str">
        <f t="shared" si="43"/>
        <v>2</v>
      </c>
    </row>
    <row r="674" spans="1:21" x14ac:dyDescent="0.25">
      <c r="A674">
        <v>927</v>
      </c>
      <c r="B674" t="s">
        <v>17</v>
      </c>
      <c r="C674">
        <v>0.43</v>
      </c>
      <c r="D674">
        <v>0.32500000000000001</v>
      </c>
      <c r="E674">
        <v>0.09</v>
      </c>
      <c r="F674">
        <v>0.42499999999999999</v>
      </c>
      <c r="G674">
        <v>0.217</v>
      </c>
      <c r="H674">
        <v>8.6999999999999994E-2</v>
      </c>
      <c r="I674">
        <v>9.5000000000000001E-2</v>
      </c>
      <c r="J674">
        <v>7</v>
      </c>
      <c r="K674">
        <v>2</v>
      </c>
      <c r="L674" t="s">
        <v>52</v>
      </c>
      <c r="M674" t="s">
        <v>53</v>
      </c>
      <c r="N674" t="s">
        <v>54</v>
      </c>
      <c r="O674">
        <v>9</v>
      </c>
      <c r="P674" t="s">
        <v>58</v>
      </c>
      <c r="Q674">
        <v>1.9</v>
      </c>
      <c r="R674">
        <f t="shared" si="40"/>
        <v>3</v>
      </c>
      <c r="S674">
        <f t="shared" si="41"/>
        <v>2</v>
      </c>
      <c r="T674">
        <f t="shared" si="42"/>
        <v>0</v>
      </c>
      <c r="U674" s="2" t="str">
        <f t="shared" si="43"/>
        <v>2</v>
      </c>
    </row>
    <row r="675" spans="1:21" x14ac:dyDescent="0.25">
      <c r="A675">
        <v>1332</v>
      </c>
      <c r="B675" t="s">
        <v>31</v>
      </c>
      <c r="C675">
        <v>0.56999999999999995</v>
      </c>
      <c r="D675">
        <v>0.435</v>
      </c>
      <c r="E675">
        <v>0.17</v>
      </c>
      <c r="F675">
        <v>0.873</v>
      </c>
      <c r="G675">
        <v>0.38200000000000001</v>
      </c>
      <c r="H675">
        <v>0.183</v>
      </c>
      <c r="I675">
        <v>0.27050000000000002</v>
      </c>
      <c r="J675">
        <v>10</v>
      </c>
      <c r="K675">
        <v>3</v>
      </c>
      <c r="L675" t="s">
        <v>46</v>
      </c>
      <c r="M675" t="s">
        <v>47</v>
      </c>
      <c r="N675" t="s">
        <v>48</v>
      </c>
      <c r="O675">
        <v>6</v>
      </c>
      <c r="P675" t="s">
        <v>36</v>
      </c>
      <c r="Q675">
        <v>14.1</v>
      </c>
      <c r="R675">
        <f t="shared" si="40"/>
        <v>3</v>
      </c>
      <c r="S675">
        <f t="shared" si="41"/>
        <v>2</v>
      </c>
      <c r="T675">
        <f t="shared" si="42"/>
        <v>0</v>
      </c>
      <c r="U675" s="2" t="str">
        <f t="shared" si="43"/>
        <v>2</v>
      </c>
    </row>
    <row r="676" spans="1:21" x14ac:dyDescent="0.25">
      <c r="A676">
        <v>3641</v>
      </c>
      <c r="B676" t="s">
        <v>17</v>
      </c>
      <c r="C676">
        <v>0.44500000000000001</v>
      </c>
      <c r="D676">
        <v>0.34499999999999997</v>
      </c>
      <c r="E676">
        <v>0.12</v>
      </c>
      <c r="F676">
        <v>0.40350000000000003</v>
      </c>
      <c r="G676">
        <v>0.16900000000000001</v>
      </c>
      <c r="H676">
        <v>8.2500000000000004E-2</v>
      </c>
      <c r="I676">
        <v>0.13</v>
      </c>
      <c r="J676">
        <v>7</v>
      </c>
      <c r="K676">
        <v>7</v>
      </c>
      <c r="L676" t="s">
        <v>43</v>
      </c>
      <c r="M676" t="s">
        <v>44</v>
      </c>
      <c r="N676" t="s">
        <v>45</v>
      </c>
      <c r="O676">
        <v>3</v>
      </c>
      <c r="P676" t="s">
        <v>39</v>
      </c>
      <c r="Q676">
        <v>3.6</v>
      </c>
      <c r="R676">
        <f t="shared" si="40"/>
        <v>3</v>
      </c>
      <c r="S676">
        <f t="shared" si="41"/>
        <v>2</v>
      </c>
      <c r="T676">
        <f t="shared" si="42"/>
        <v>0</v>
      </c>
      <c r="U676" s="2" t="str">
        <f t="shared" si="43"/>
        <v>2</v>
      </c>
    </row>
    <row r="677" spans="1:21" x14ac:dyDescent="0.25">
      <c r="A677">
        <v>2099</v>
      </c>
      <c r="B677" t="s">
        <v>31</v>
      </c>
      <c r="C677">
        <v>0.47</v>
      </c>
      <c r="D677">
        <v>0.35</v>
      </c>
      <c r="E677">
        <v>0.1</v>
      </c>
      <c r="F677">
        <v>0.47749999999999998</v>
      </c>
      <c r="G677">
        <v>0.1885</v>
      </c>
      <c r="H677">
        <v>8.8499999999999995E-2</v>
      </c>
      <c r="I677">
        <v>0.17499999999999999</v>
      </c>
      <c r="J677">
        <v>8</v>
      </c>
      <c r="K677">
        <v>11</v>
      </c>
      <c r="L677" t="s">
        <v>37</v>
      </c>
      <c r="M677" t="s">
        <v>38</v>
      </c>
      <c r="N677" t="s">
        <v>29</v>
      </c>
      <c r="O677">
        <v>4</v>
      </c>
      <c r="P677" t="s">
        <v>59</v>
      </c>
      <c r="Q677">
        <v>6.1</v>
      </c>
      <c r="R677">
        <f t="shared" si="40"/>
        <v>3</v>
      </c>
      <c r="S677">
        <f t="shared" si="41"/>
        <v>2</v>
      </c>
      <c r="T677">
        <f t="shared" si="42"/>
        <v>0</v>
      </c>
      <c r="U677" s="2" t="str">
        <f t="shared" si="43"/>
        <v>2</v>
      </c>
    </row>
    <row r="678" spans="1:21" x14ac:dyDescent="0.25">
      <c r="A678">
        <v>2887</v>
      </c>
      <c r="B678" t="s">
        <v>31</v>
      </c>
      <c r="C678">
        <v>0.505</v>
      </c>
      <c r="D678">
        <v>0.36499999999999999</v>
      </c>
      <c r="E678">
        <v>0.115</v>
      </c>
      <c r="F678">
        <v>0.52100000000000002</v>
      </c>
      <c r="G678">
        <v>0.25</v>
      </c>
      <c r="H678">
        <v>9.6000000000000002E-2</v>
      </c>
      <c r="I678">
        <v>0.15</v>
      </c>
      <c r="J678">
        <v>8</v>
      </c>
      <c r="K678">
        <v>3</v>
      </c>
      <c r="L678" t="s">
        <v>46</v>
      </c>
      <c r="M678" t="s">
        <v>47</v>
      </c>
      <c r="N678" t="s">
        <v>48</v>
      </c>
      <c r="O678">
        <v>7</v>
      </c>
      <c r="P678" t="s">
        <v>26</v>
      </c>
      <c r="Q678">
        <v>2.5</v>
      </c>
      <c r="R678">
        <f t="shared" si="40"/>
        <v>3</v>
      </c>
      <c r="S678">
        <f t="shared" si="41"/>
        <v>2</v>
      </c>
      <c r="T678">
        <f t="shared" si="42"/>
        <v>0</v>
      </c>
      <c r="U678" s="2" t="str">
        <f t="shared" si="43"/>
        <v>2</v>
      </c>
    </row>
    <row r="679" spans="1:21" x14ac:dyDescent="0.25">
      <c r="A679">
        <v>3005</v>
      </c>
      <c r="B679" t="s">
        <v>22</v>
      </c>
      <c r="C679">
        <v>0.67</v>
      </c>
      <c r="D679">
        <v>0.51500000000000001</v>
      </c>
      <c r="E679">
        <v>0.17</v>
      </c>
      <c r="F679">
        <v>1.4265000000000001</v>
      </c>
      <c r="G679">
        <v>0.66049999999999998</v>
      </c>
      <c r="H679">
        <v>0.33950000000000002</v>
      </c>
      <c r="I679">
        <v>0.37</v>
      </c>
      <c r="J679">
        <v>11</v>
      </c>
      <c r="K679">
        <v>3</v>
      </c>
      <c r="L679" t="s">
        <v>46</v>
      </c>
      <c r="M679" t="s">
        <v>47</v>
      </c>
      <c r="N679" t="s">
        <v>48</v>
      </c>
      <c r="O679">
        <v>1</v>
      </c>
      <c r="P679" t="s">
        <v>21</v>
      </c>
      <c r="Q679">
        <v>22.1</v>
      </c>
      <c r="R679">
        <f t="shared" si="40"/>
        <v>3</v>
      </c>
      <c r="S679">
        <f t="shared" si="41"/>
        <v>2</v>
      </c>
      <c r="T679">
        <f t="shared" si="42"/>
        <v>0</v>
      </c>
      <c r="U679" s="2" t="str">
        <f t="shared" si="43"/>
        <v>2</v>
      </c>
    </row>
    <row r="680" spans="1:21" x14ac:dyDescent="0.25">
      <c r="A680">
        <v>2097</v>
      </c>
      <c r="B680" t="s">
        <v>31</v>
      </c>
      <c r="C680">
        <v>0.5</v>
      </c>
      <c r="D680">
        <v>0.39</v>
      </c>
      <c r="E680">
        <v>0.14499999999999999</v>
      </c>
      <c r="F680">
        <v>0.65100000000000002</v>
      </c>
      <c r="G680">
        <v>0.27300000000000002</v>
      </c>
      <c r="H680">
        <v>0.13200000000000001</v>
      </c>
      <c r="I680">
        <v>0.22</v>
      </c>
      <c r="J680">
        <v>11</v>
      </c>
      <c r="K680">
        <v>11</v>
      </c>
      <c r="L680" t="s">
        <v>37</v>
      </c>
      <c r="M680" t="s">
        <v>38</v>
      </c>
      <c r="N680" t="s">
        <v>29</v>
      </c>
      <c r="O680">
        <v>6</v>
      </c>
      <c r="P680" t="s">
        <v>36</v>
      </c>
      <c r="Q680">
        <v>14.1</v>
      </c>
      <c r="R680">
        <f t="shared" si="40"/>
        <v>3</v>
      </c>
      <c r="S680">
        <f t="shared" si="41"/>
        <v>2</v>
      </c>
      <c r="T680">
        <f t="shared" si="42"/>
        <v>0</v>
      </c>
      <c r="U680" s="2" t="str">
        <f t="shared" si="43"/>
        <v>2</v>
      </c>
    </row>
    <row r="681" spans="1:21" x14ac:dyDescent="0.25">
      <c r="A681">
        <v>2571</v>
      </c>
      <c r="B681" t="s">
        <v>17</v>
      </c>
      <c r="C681">
        <v>0.46500000000000002</v>
      </c>
      <c r="D681">
        <v>0.35499999999999998</v>
      </c>
      <c r="E681">
        <v>0.11</v>
      </c>
      <c r="F681">
        <v>0.47399999999999998</v>
      </c>
      <c r="G681">
        <v>0.23</v>
      </c>
      <c r="H681">
        <v>0.10050000000000001</v>
      </c>
      <c r="I681">
        <v>0.12</v>
      </c>
      <c r="J681">
        <v>7</v>
      </c>
      <c r="K681">
        <v>2</v>
      </c>
      <c r="L681" t="s">
        <v>52</v>
      </c>
      <c r="M681" t="s">
        <v>53</v>
      </c>
      <c r="N681" t="s">
        <v>54</v>
      </c>
      <c r="O681">
        <v>6</v>
      </c>
      <c r="P681" t="s">
        <v>36</v>
      </c>
      <c r="Q681">
        <v>14.1</v>
      </c>
      <c r="R681">
        <f t="shared" si="40"/>
        <v>3</v>
      </c>
      <c r="S681">
        <f t="shared" si="41"/>
        <v>2</v>
      </c>
      <c r="T681">
        <f t="shared" si="42"/>
        <v>0</v>
      </c>
      <c r="U681" s="2" t="str">
        <f t="shared" si="43"/>
        <v>2</v>
      </c>
    </row>
    <row r="682" spans="1:21" x14ac:dyDescent="0.25">
      <c r="A682">
        <v>183</v>
      </c>
      <c r="B682" t="s">
        <v>22</v>
      </c>
      <c r="C682">
        <v>0.56000000000000005</v>
      </c>
      <c r="D682">
        <v>0.45</v>
      </c>
      <c r="E682">
        <v>0.16</v>
      </c>
      <c r="F682">
        <v>1.0235000000000001</v>
      </c>
      <c r="G682">
        <v>0.42899999999999999</v>
      </c>
      <c r="H682">
        <v>0.26800000000000002</v>
      </c>
      <c r="I682">
        <v>0.3</v>
      </c>
      <c r="J682">
        <v>10</v>
      </c>
      <c r="K682">
        <v>8</v>
      </c>
      <c r="L682" t="s">
        <v>55</v>
      </c>
      <c r="M682" t="s">
        <v>56</v>
      </c>
      <c r="N682" t="s">
        <v>57</v>
      </c>
      <c r="O682">
        <v>8</v>
      </c>
      <c r="P682" t="s">
        <v>30</v>
      </c>
      <c r="Q682">
        <v>12.3</v>
      </c>
      <c r="R682">
        <f t="shared" si="40"/>
        <v>3</v>
      </c>
      <c r="S682">
        <f t="shared" si="41"/>
        <v>2</v>
      </c>
      <c r="T682">
        <f t="shared" si="42"/>
        <v>0</v>
      </c>
      <c r="U682" s="2" t="str">
        <f t="shared" si="43"/>
        <v>2</v>
      </c>
    </row>
    <row r="683" spans="1:21" x14ac:dyDescent="0.25">
      <c r="A683">
        <v>2811</v>
      </c>
      <c r="B683" t="s">
        <v>31</v>
      </c>
      <c r="C683">
        <v>0.72</v>
      </c>
      <c r="D683">
        <v>0.55000000000000004</v>
      </c>
      <c r="E683">
        <v>0.20499999999999999</v>
      </c>
      <c r="F683">
        <v>2.165</v>
      </c>
      <c r="G683">
        <v>1.1054999999999999</v>
      </c>
      <c r="H683">
        <v>0.52500000000000002</v>
      </c>
      <c r="I683">
        <v>0.40400000000000003</v>
      </c>
      <c r="J683">
        <v>10</v>
      </c>
      <c r="K683">
        <v>12</v>
      </c>
      <c r="L683" t="s">
        <v>63</v>
      </c>
      <c r="M683" t="s">
        <v>64</v>
      </c>
      <c r="N683" t="s">
        <v>29</v>
      </c>
      <c r="O683">
        <v>9</v>
      </c>
      <c r="P683" t="s">
        <v>58</v>
      </c>
      <c r="Q683">
        <v>1.9</v>
      </c>
      <c r="R683">
        <f t="shared" si="40"/>
        <v>3</v>
      </c>
      <c r="S683">
        <f t="shared" si="41"/>
        <v>3</v>
      </c>
      <c r="T683">
        <f t="shared" si="42"/>
        <v>3</v>
      </c>
      <c r="U683" s="2" t="str">
        <f t="shared" si="43"/>
        <v>3</v>
      </c>
    </row>
    <row r="684" spans="1:21" x14ac:dyDescent="0.25">
      <c r="A684">
        <v>970</v>
      </c>
      <c r="B684" t="s">
        <v>31</v>
      </c>
      <c r="C684">
        <v>0.51</v>
      </c>
      <c r="D684">
        <v>0.41</v>
      </c>
      <c r="E684">
        <v>0.14499999999999999</v>
      </c>
      <c r="F684">
        <v>0.79600000000000004</v>
      </c>
      <c r="G684">
        <v>0.38650000000000001</v>
      </c>
      <c r="H684">
        <v>0.18149999999999999</v>
      </c>
      <c r="I684">
        <v>0.19550000000000001</v>
      </c>
      <c r="J684">
        <v>8</v>
      </c>
      <c r="K684">
        <v>2</v>
      </c>
      <c r="L684" t="s">
        <v>52</v>
      </c>
      <c r="M684" t="s">
        <v>53</v>
      </c>
      <c r="N684" t="s">
        <v>54</v>
      </c>
      <c r="O684">
        <v>7</v>
      </c>
      <c r="P684" t="s">
        <v>26</v>
      </c>
      <c r="Q684">
        <v>2.5</v>
      </c>
      <c r="R684">
        <f t="shared" si="40"/>
        <v>3</v>
      </c>
      <c r="S684">
        <f t="shared" si="41"/>
        <v>2</v>
      </c>
      <c r="T684">
        <f t="shared" si="42"/>
        <v>0</v>
      </c>
      <c r="U684" s="2" t="str">
        <f t="shared" si="43"/>
        <v>2</v>
      </c>
    </row>
    <row r="685" spans="1:21" x14ac:dyDescent="0.25">
      <c r="A685">
        <v>57</v>
      </c>
      <c r="B685" t="s">
        <v>31</v>
      </c>
      <c r="C685">
        <v>0.44500000000000001</v>
      </c>
      <c r="D685">
        <v>0.35</v>
      </c>
      <c r="E685">
        <v>0.12</v>
      </c>
      <c r="F685">
        <v>0.4425</v>
      </c>
      <c r="G685">
        <v>0.192</v>
      </c>
      <c r="H685">
        <v>9.5500000000000002E-2</v>
      </c>
      <c r="I685">
        <v>0.13500000000000001</v>
      </c>
      <c r="J685">
        <v>8</v>
      </c>
      <c r="K685">
        <v>8</v>
      </c>
      <c r="L685" t="s">
        <v>55</v>
      </c>
      <c r="M685" t="s">
        <v>56</v>
      </c>
      <c r="N685" t="s">
        <v>57</v>
      </c>
      <c r="O685">
        <v>6</v>
      </c>
      <c r="P685" t="s">
        <v>36</v>
      </c>
      <c r="Q685">
        <v>14.1</v>
      </c>
      <c r="R685">
        <f t="shared" si="40"/>
        <v>3</v>
      </c>
      <c r="S685">
        <f t="shared" si="41"/>
        <v>2</v>
      </c>
      <c r="T685">
        <f t="shared" si="42"/>
        <v>0</v>
      </c>
      <c r="U685" s="2" t="str">
        <f t="shared" si="43"/>
        <v>2</v>
      </c>
    </row>
    <row r="686" spans="1:21" x14ac:dyDescent="0.25">
      <c r="A686">
        <v>2218</v>
      </c>
      <c r="B686" t="s">
        <v>22</v>
      </c>
      <c r="C686">
        <v>0.51500000000000001</v>
      </c>
      <c r="D686">
        <v>0.41499999999999998</v>
      </c>
      <c r="E686">
        <v>0.13</v>
      </c>
      <c r="F686">
        <v>0.76400000000000001</v>
      </c>
      <c r="G686">
        <v>0.27600000000000002</v>
      </c>
      <c r="H686">
        <v>0.19600000000000001</v>
      </c>
      <c r="I686">
        <v>0.25</v>
      </c>
      <c r="J686">
        <v>13</v>
      </c>
      <c r="K686">
        <v>5</v>
      </c>
      <c r="L686" t="s">
        <v>49</v>
      </c>
      <c r="M686" t="s">
        <v>50</v>
      </c>
      <c r="N686" t="s">
        <v>51</v>
      </c>
      <c r="O686">
        <v>3</v>
      </c>
      <c r="P686" t="s">
        <v>39</v>
      </c>
      <c r="Q686">
        <v>3.6</v>
      </c>
      <c r="R686">
        <f t="shared" si="40"/>
        <v>3</v>
      </c>
      <c r="S686">
        <f t="shared" si="41"/>
        <v>2</v>
      </c>
      <c r="T686">
        <f t="shared" si="42"/>
        <v>0</v>
      </c>
      <c r="U686" s="2" t="str">
        <f t="shared" si="43"/>
        <v>2</v>
      </c>
    </row>
    <row r="687" spans="1:21" x14ac:dyDescent="0.25">
      <c r="A687">
        <v>193</v>
      </c>
      <c r="B687" t="s">
        <v>31</v>
      </c>
      <c r="C687">
        <v>0.57999999999999996</v>
      </c>
      <c r="D687">
        <v>0.45</v>
      </c>
      <c r="E687">
        <v>0.15</v>
      </c>
      <c r="F687">
        <v>0.92700000000000005</v>
      </c>
      <c r="G687">
        <v>0.27600000000000002</v>
      </c>
      <c r="H687">
        <v>0.18149999999999999</v>
      </c>
      <c r="I687">
        <v>0.36</v>
      </c>
      <c r="J687">
        <v>14</v>
      </c>
      <c r="K687">
        <v>8</v>
      </c>
      <c r="L687" t="s">
        <v>55</v>
      </c>
      <c r="M687" t="s">
        <v>56</v>
      </c>
      <c r="N687" t="s">
        <v>57</v>
      </c>
      <c r="O687">
        <v>5</v>
      </c>
      <c r="P687" t="s">
        <v>34</v>
      </c>
      <c r="Q687">
        <v>12.8</v>
      </c>
      <c r="R687">
        <f t="shared" si="40"/>
        <v>3</v>
      </c>
      <c r="S687">
        <f t="shared" si="41"/>
        <v>2</v>
      </c>
      <c r="T687">
        <f t="shared" si="42"/>
        <v>0</v>
      </c>
      <c r="U687" s="2" t="str">
        <f t="shared" si="43"/>
        <v>2</v>
      </c>
    </row>
    <row r="688" spans="1:21" x14ac:dyDescent="0.25">
      <c r="A688">
        <v>1970</v>
      </c>
      <c r="B688" t="s">
        <v>22</v>
      </c>
      <c r="C688">
        <v>0.67</v>
      </c>
      <c r="D688">
        <v>0.53</v>
      </c>
      <c r="E688">
        <v>0.20499999999999999</v>
      </c>
      <c r="F688">
        <v>1.4015</v>
      </c>
      <c r="G688">
        <v>0.64300000000000002</v>
      </c>
      <c r="H688">
        <v>0.2465</v>
      </c>
      <c r="I688">
        <v>0.41599999999999998</v>
      </c>
      <c r="J688">
        <v>12</v>
      </c>
      <c r="K688">
        <v>11</v>
      </c>
      <c r="L688" t="s">
        <v>37</v>
      </c>
      <c r="M688" t="s">
        <v>38</v>
      </c>
      <c r="N688" t="s">
        <v>29</v>
      </c>
      <c r="O688">
        <v>2</v>
      </c>
      <c r="P688" t="s">
        <v>70</v>
      </c>
      <c r="Q688">
        <v>18</v>
      </c>
      <c r="R688">
        <f t="shared" si="40"/>
        <v>3</v>
      </c>
      <c r="S688">
        <f t="shared" si="41"/>
        <v>2</v>
      </c>
      <c r="T688">
        <f t="shared" si="42"/>
        <v>0</v>
      </c>
      <c r="U688" s="2" t="str">
        <f t="shared" si="43"/>
        <v>2</v>
      </c>
    </row>
    <row r="689" spans="1:21" x14ac:dyDescent="0.25">
      <c r="A689">
        <v>384</v>
      </c>
      <c r="B689" t="s">
        <v>31</v>
      </c>
      <c r="C689">
        <v>0.47</v>
      </c>
      <c r="D689">
        <v>0.375</v>
      </c>
      <c r="E689">
        <v>0.12</v>
      </c>
      <c r="F689">
        <v>0.55649999999999999</v>
      </c>
      <c r="G689">
        <v>0.22600000000000001</v>
      </c>
      <c r="H689">
        <v>0.122</v>
      </c>
      <c r="I689">
        <v>0.19500000000000001</v>
      </c>
      <c r="J689">
        <v>12</v>
      </c>
      <c r="K689">
        <v>15</v>
      </c>
      <c r="L689" t="s">
        <v>32</v>
      </c>
      <c r="M689" t="s">
        <v>33</v>
      </c>
      <c r="N689" t="s">
        <v>29</v>
      </c>
      <c r="O689">
        <v>6</v>
      </c>
      <c r="P689" t="s">
        <v>36</v>
      </c>
      <c r="Q689">
        <v>14.1</v>
      </c>
      <c r="R689">
        <f t="shared" si="40"/>
        <v>3</v>
      </c>
      <c r="S689">
        <f t="shared" si="41"/>
        <v>2</v>
      </c>
      <c r="T689">
        <f t="shared" si="42"/>
        <v>0</v>
      </c>
      <c r="U689" s="2" t="str">
        <f t="shared" si="43"/>
        <v>2</v>
      </c>
    </row>
    <row r="690" spans="1:21" x14ac:dyDescent="0.25">
      <c r="A690">
        <v>1357</v>
      </c>
      <c r="B690" t="s">
        <v>22</v>
      </c>
      <c r="C690">
        <v>0.6</v>
      </c>
      <c r="D690">
        <v>0.45500000000000002</v>
      </c>
      <c r="E690">
        <v>0.14499999999999999</v>
      </c>
      <c r="F690">
        <v>0.88949999999999996</v>
      </c>
      <c r="G690">
        <v>0.41899999999999998</v>
      </c>
      <c r="H690">
        <v>0.17150000000000001</v>
      </c>
      <c r="I690">
        <v>0.26900000000000002</v>
      </c>
      <c r="J690">
        <v>10</v>
      </c>
      <c r="K690">
        <v>5</v>
      </c>
      <c r="L690" t="s">
        <v>49</v>
      </c>
      <c r="M690" t="s">
        <v>50</v>
      </c>
      <c r="N690" t="s">
        <v>51</v>
      </c>
      <c r="O690">
        <v>1</v>
      </c>
      <c r="P690" t="s">
        <v>21</v>
      </c>
      <c r="Q690">
        <v>22.1</v>
      </c>
      <c r="R690">
        <f t="shared" si="40"/>
        <v>3</v>
      </c>
      <c r="S690">
        <f t="shared" si="41"/>
        <v>2</v>
      </c>
      <c r="T690">
        <f t="shared" si="42"/>
        <v>0</v>
      </c>
      <c r="U690" s="2" t="str">
        <f t="shared" si="43"/>
        <v>2</v>
      </c>
    </row>
    <row r="691" spans="1:21" x14ac:dyDescent="0.25">
      <c r="A691">
        <v>1830</v>
      </c>
      <c r="B691" t="s">
        <v>17</v>
      </c>
      <c r="C691">
        <v>0.36499999999999999</v>
      </c>
      <c r="D691">
        <v>0.27</v>
      </c>
      <c r="E691">
        <v>8.5000000000000006E-2</v>
      </c>
      <c r="F691">
        <v>0.19700000000000001</v>
      </c>
      <c r="G691">
        <v>8.1500000000000003E-2</v>
      </c>
      <c r="H691">
        <v>3.2500000000000001E-2</v>
      </c>
      <c r="I691">
        <v>6.5000000000000002E-2</v>
      </c>
      <c r="J691">
        <v>6</v>
      </c>
      <c r="K691">
        <v>14</v>
      </c>
      <c r="L691" t="s">
        <v>60</v>
      </c>
      <c r="M691" t="s">
        <v>61</v>
      </c>
      <c r="N691" t="s">
        <v>62</v>
      </c>
      <c r="O691">
        <v>5</v>
      </c>
      <c r="P691" t="s">
        <v>34</v>
      </c>
      <c r="Q691">
        <v>12.8</v>
      </c>
      <c r="R691">
        <f t="shared" si="40"/>
        <v>3</v>
      </c>
      <c r="S691">
        <f t="shared" si="41"/>
        <v>2</v>
      </c>
      <c r="T691">
        <f t="shared" si="42"/>
        <v>0</v>
      </c>
      <c r="U691" s="2" t="str">
        <f t="shared" si="43"/>
        <v>2</v>
      </c>
    </row>
    <row r="692" spans="1:21" x14ac:dyDescent="0.25">
      <c r="A692">
        <v>3386</v>
      </c>
      <c r="B692" t="s">
        <v>22</v>
      </c>
      <c r="C692">
        <v>0.47499999999999998</v>
      </c>
      <c r="D692">
        <v>0.35</v>
      </c>
      <c r="E692">
        <v>0.115</v>
      </c>
      <c r="F692">
        <v>0.48699999999999999</v>
      </c>
      <c r="G692">
        <v>0.19400000000000001</v>
      </c>
      <c r="H692">
        <v>0.14549999999999999</v>
      </c>
      <c r="I692">
        <v>0.125</v>
      </c>
      <c r="J692">
        <v>13</v>
      </c>
      <c r="K692">
        <v>10</v>
      </c>
      <c r="L692" t="s">
        <v>23</v>
      </c>
      <c r="M692" t="s">
        <v>24</v>
      </c>
      <c r="N692" t="s">
        <v>25</v>
      </c>
      <c r="O692">
        <v>5</v>
      </c>
      <c r="P692" t="s">
        <v>34</v>
      </c>
      <c r="Q692">
        <v>12.8</v>
      </c>
      <c r="R692">
        <f t="shared" si="40"/>
        <v>3</v>
      </c>
      <c r="S692">
        <f t="shared" si="41"/>
        <v>2</v>
      </c>
      <c r="T692">
        <f t="shared" si="42"/>
        <v>0</v>
      </c>
      <c r="U692" s="2" t="str">
        <f t="shared" si="43"/>
        <v>2</v>
      </c>
    </row>
    <row r="693" spans="1:21" x14ac:dyDescent="0.25">
      <c r="A693">
        <v>3366</v>
      </c>
      <c r="B693" t="s">
        <v>17</v>
      </c>
      <c r="C693">
        <v>0.44</v>
      </c>
      <c r="D693">
        <v>0.31</v>
      </c>
      <c r="E693">
        <v>0.115</v>
      </c>
      <c r="F693">
        <v>0.36249999999999999</v>
      </c>
      <c r="G693">
        <v>0.13400000000000001</v>
      </c>
      <c r="H693">
        <v>8.2000000000000003E-2</v>
      </c>
      <c r="I693">
        <v>0.12</v>
      </c>
      <c r="J693">
        <v>11</v>
      </c>
      <c r="K693">
        <v>2</v>
      </c>
      <c r="L693" t="s">
        <v>52</v>
      </c>
      <c r="M693" t="s">
        <v>53</v>
      </c>
      <c r="N693" t="s">
        <v>54</v>
      </c>
      <c r="O693">
        <v>8</v>
      </c>
      <c r="P693" t="s">
        <v>30</v>
      </c>
      <c r="Q693">
        <v>12.3</v>
      </c>
      <c r="R693">
        <f t="shared" si="40"/>
        <v>3</v>
      </c>
      <c r="S693">
        <f t="shared" si="41"/>
        <v>2</v>
      </c>
      <c r="T693">
        <f t="shared" si="42"/>
        <v>0</v>
      </c>
      <c r="U693" s="2" t="str">
        <f t="shared" si="43"/>
        <v>2</v>
      </c>
    </row>
    <row r="694" spans="1:21" x14ac:dyDescent="0.25">
      <c r="A694">
        <v>1141</v>
      </c>
      <c r="B694" t="s">
        <v>31</v>
      </c>
      <c r="C694">
        <v>0.57499999999999996</v>
      </c>
      <c r="D694">
        <v>0.45500000000000002</v>
      </c>
      <c r="E694">
        <v>0.13500000000000001</v>
      </c>
      <c r="F694">
        <v>0.90700000000000003</v>
      </c>
      <c r="G694">
        <v>0.42449999999999999</v>
      </c>
      <c r="H694">
        <v>0.19700000000000001</v>
      </c>
      <c r="I694">
        <v>0.26</v>
      </c>
      <c r="J694">
        <v>9</v>
      </c>
      <c r="K694">
        <v>1</v>
      </c>
      <c r="L694" t="s">
        <v>65</v>
      </c>
      <c r="M694" t="s">
        <v>66</v>
      </c>
      <c r="N694" t="s">
        <v>29</v>
      </c>
      <c r="O694">
        <v>3</v>
      </c>
      <c r="P694" t="s">
        <v>39</v>
      </c>
      <c r="Q694">
        <v>3.6</v>
      </c>
      <c r="R694">
        <f t="shared" si="40"/>
        <v>3</v>
      </c>
      <c r="S694">
        <f t="shared" si="41"/>
        <v>3</v>
      </c>
      <c r="T694">
        <f t="shared" si="42"/>
        <v>3</v>
      </c>
      <c r="U694" s="2" t="str">
        <f t="shared" si="43"/>
        <v>3</v>
      </c>
    </row>
    <row r="695" spans="1:21" x14ac:dyDescent="0.25">
      <c r="A695">
        <v>712</v>
      </c>
      <c r="B695" t="s">
        <v>31</v>
      </c>
      <c r="C695">
        <v>0.375</v>
      </c>
      <c r="D695">
        <v>0.3</v>
      </c>
      <c r="E695">
        <v>0.1</v>
      </c>
      <c r="F695">
        <v>0.2465</v>
      </c>
      <c r="G695">
        <v>0.104</v>
      </c>
      <c r="H695">
        <v>4.7500000000000001E-2</v>
      </c>
      <c r="I695">
        <v>8.3000000000000004E-2</v>
      </c>
      <c r="J695">
        <v>11</v>
      </c>
      <c r="K695">
        <v>2</v>
      </c>
      <c r="L695" t="s">
        <v>52</v>
      </c>
      <c r="M695" t="s">
        <v>53</v>
      </c>
      <c r="N695" t="s">
        <v>54</v>
      </c>
      <c r="O695">
        <v>9</v>
      </c>
      <c r="P695" t="s">
        <v>58</v>
      </c>
      <c r="Q695">
        <v>1.9</v>
      </c>
      <c r="R695">
        <f t="shared" si="40"/>
        <v>3</v>
      </c>
      <c r="S695">
        <f t="shared" si="41"/>
        <v>2</v>
      </c>
      <c r="T695">
        <f t="shared" si="42"/>
        <v>0</v>
      </c>
      <c r="U695" s="2" t="str">
        <f t="shared" si="43"/>
        <v>2</v>
      </c>
    </row>
    <row r="696" spans="1:21" x14ac:dyDescent="0.25">
      <c r="A696">
        <v>2652</v>
      </c>
      <c r="B696" t="s">
        <v>17</v>
      </c>
      <c r="C696">
        <v>0.51</v>
      </c>
      <c r="D696">
        <v>0.38500000000000001</v>
      </c>
      <c r="E696">
        <v>0.15</v>
      </c>
      <c r="F696">
        <v>0.625</v>
      </c>
      <c r="G696">
        <v>0.3095</v>
      </c>
      <c r="H696">
        <v>0.11899999999999999</v>
      </c>
      <c r="I696">
        <v>0.17249999999999999</v>
      </c>
      <c r="J696">
        <v>8</v>
      </c>
      <c r="K696">
        <v>12</v>
      </c>
      <c r="L696" t="s">
        <v>63</v>
      </c>
      <c r="M696" t="s">
        <v>64</v>
      </c>
      <c r="N696" t="s">
        <v>29</v>
      </c>
      <c r="O696">
        <v>5</v>
      </c>
      <c r="P696" t="s">
        <v>34</v>
      </c>
      <c r="Q696">
        <v>12.8</v>
      </c>
      <c r="R696">
        <f t="shared" si="40"/>
        <v>3</v>
      </c>
      <c r="S696">
        <f t="shared" si="41"/>
        <v>2</v>
      </c>
      <c r="T696">
        <f t="shared" si="42"/>
        <v>0</v>
      </c>
      <c r="U696" s="2" t="str">
        <f t="shared" si="43"/>
        <v>2</v>
      </c>
    </row>
    <row r="697" spans="1:21" x14ac:dyDescent="0.25">
      <c r="A697">
        <v>1816</v>
      </c>
      <c r="B697" t="s">
        <v>22</v>
      </c>
      <c r="C697">
        <v>0.66500000000000004</v>
      </c>
      <c r="D697">
        <v>0.51500000000000001</v>
      </c>
      <c r="E697">
        <v>0.185</v>
      </c>
      <c r="F697">
        <v>1.3405</v>
      </c>
      <c r="G697">
        <v>0.5595</v>
      </c>
      <c r="H697">
        <v>0.29299999999999998</v>
      </c>
      <c r="I697">
        <v>0.4375</v>
      </c>
      <c r="J697">
        <v>11</v>
      </c>
      <c r="K697">
        <v>7</v>
      </c>
      <c r="L697" t="s">
        <v>43</v>
      </c>
      <c r="M697" t="s">
        <v>44</v>
      </c>
      <c r="N697" t="s">
        <v>45</v>
      </c>
      <c r="O697">
        <v>6</v>
      </c>
      <c r="P697" t="s">
        <v>36</v>
      </c>
      <c r="Q697">
        <v>14.1</v>
      </c>
      <c r="R697">
        <f t="shared" si="40"/>
        <v>3</v>
      </c>
      <c r="S697">
        <f t="shared" si="41"/>
        <v>2</v>
      </c>
      <c r="T697">
        <f t="shared" si="42"/>
        <v>0</v>
      </c>
      <c r="U697" s="2" t="str">
        <f t="shared" si="43"/>
        <v>2</v>
      </c>
    </row>
    <row r="698" spans="1:21" x14ac:dyDescent="0.25">
      <c r="A698">
        <v>691</v>
      </c>
      <c r="B698" t="s">
        <v>31</v>
      </c>
      <c r="C698">
        <v>0.5</v>
      </c>
      <c r="D698">
        <v>0.375</v>
      </c>
      <c r="E698">
        <v>0.15</v>
      </c>
      <c r="F698">
        <v>0.63600000000000001</v>
      </c>
      <c r="G698">
        <v>0.2535</v>
      </c>
      <c r="H698">
        <v>0.14499999999999999</v>
      </c>
      <c r="I698">
        <v>0.19</v>
      </c>
      <c r="J698">
        <v>10</v>
      </c>
      <c r="K698">
        <v>7</v>
      </c>
      <c r="L698" t="s">
        <v>43</v>
      </c>
      <c r="M698" t="s">
        <v>44</v>
      </c>
      <c r="N698" t="s">
        <v>45</v>
      </c>
      <c r="O698">
        <v>1</v>
      </c>
      <c r="P698" t="s">
        <v>21</v>
      </c>
      <c r="Q698">
        <v>22.1</v>
      </c>
      <c r="R698">
        <f t="shared" si="40"/>
        <v>3</v>
      </c>
      <c r="S698">
        <f t="shared" si="41"/>
        <v>2</v>
      </c>
      <c r="T698">
        <f t="shared" si="42"/>
        <v>0</v>
      </c>
      <c r="U698" s="2" t="str">
        <f t="shared" si="43"/>
        <v>2</v>
      </c>
    </row>
    <row r="699" spans="1:21" x14ac:dyDescent="0.25">
      <c r="A699">
        <v>3995</v>
      </c>
      <c r="B699" t="s">
        <v>17</v>
      </c>
      <c r="C699">
        <v>0.185</v>
      </c>
      <c r="D699">
        <v>0.13500000000000001</v>
      </c>
      <c r="E699">
        <v>4.4999999999999998E-2</v>
      </c>
      <c r="F699">
        <v>3.2000000000000001E-2</v>
      </c>
      <c r="G699">
        <v>1.0999999999999999E-2</v>
      </c>
      <c r="H699">
        <v>6.4999999999999997E-3</v>
      </c>
      <c r="I699">
        <v>0.01</v>
      </c>
      <c r="J699">
        <v>4</v>
      </c>
      <c r="K699">
        <v>10</v>
      </c>
      <c r="L699" t="s">
        <v>23</v>
      </c>
      <c r="M699" t="s">
        <v>24</v>
      </c>
      <c r="N699" t="s">
        <v>25</v>
      </c>
      <c r="O699">
        <v>3</v>
      </c>
      <c r="P699" t="s">
        <v>39</v>
      </c>
      <c r="Q699">
        <v>3.6</v>
      </c>
      <c r="R699">
        <f t="shared" si="40"/>
        <v>3</v>
      </c>
      <c r="S699">
        <f t="shared" si="41"/>
        <v>2</v>
      </c>
      <c r="T699">
        <f t="shared" si="42"/>
        <v>0</v>
      </c>
      <c r="U699" s="2" t="str">
        <f t="shared" si="43"/>
        <v>2</v>
      </c>
    </row>
    <row r="700" spans="1:21" x14ac:dyDescent="0.25">
      <c r="A700">
        <v>1131</v>
      </c>
      <c r="B700" t="s">
        <v>31</v>
      </c>
      <c r="C700">
        <v>0.56499999999999995</v>
      </c>
      <c r="D700">
        <v>0.45500000000000002</v>
      </c>
      <c r="E700">
        <v>0.15</v>
      </c>
      <c r="F700">
        <v>0.95950000000000002</v>
      </c>
      <c r="G700">
        <v>0.45650000000000002</v>
      </c>
      <c r="H700">
        <v>0.23949999999999999</v>
      </c>
      <c r="I700">
        <v>0.23</v>
      </c>
      <c r="J700">
        <v>9</v>
      </c>
      <c r="K700">
        <v>13</v>
      </c>
      <c r="L700" t="s">
        <v>27</v>
      </c>
      <c r="M700" t="s">
        <v>28</v>
      </c>
      <c r="N700" t="s">
        <v>29</v>
      </c>
      <c r="O700">
        <v>4</v>
      </c>
      <c r="P700" t="s">
        <v>59</v>
      </c>
      <c r="Q700">
        <v>6.1</v>
      </c>
      <c r="R700">
        <f t="shared" si="40"/>
        <v>3</v>
      </c>
      <c r="S700">
        <f t="shared" si="41"/>
        <v>3</v>
      </c>
      <c r="T700">
        <f t="shared" si="42"/>
        <v>3</v>
      </c>
      <c r="U700" s="2" t="str">
        <f t="shared" si="43"/>
        <v>3</v>
      </c>
    </row>
    <row r="701" spans="1:21" x14ac:dyDescent="0.25">
      <c r="A701">
        <v>1702</v>
      </c>
      <c r="B701" t="s">
        <v>22</v>
      </c>
      <c r="C701">
        <v>0.63500000000000001</v>
      </c>
      <c r="D701">
        <v>0.49</v>
      </c>
      <c r="E701">
        <v>0.17499999999999999</v>
      </c>
      <c r="F701">
        <v>1.2435</v>
      </c>
      <c r="G701">
        <v>0.58050000000000002</v>
      </c>
      <c r="H701">
        <v>0.313</v>
      </c>
      <c r="I701">
        <v>0.30499999999999999</v>
      </c>
      <c r="J701">
        <v>10</v>
      </c>
      <c r="K701">
        <v>1</v>
      </c>
      <c r="L701" t="s">
        <v>65</v>
      </c>
      <c r="M701" t="s">
        <v>66</v>
      </c>
      <c r="N701" t="s">
        <v>29</v>
      </c>
      <c r="O701">
        <v>10</v>
      </c>
      <c r="P701" t="s">
        <v>35</v>
      </c>
      <c r="Q701">
        <v>24.1</v>
      </c>
      <c r="R701">
        <f t="shared" si="40"/>
        <v>3</v>
      </c>
      <c r="S701">
        <f t="shared" si="41"/>
        <v>2</v>
      </c>
      <c r="T701">
        <f t="shared" si="42"/>
        <v>0</v>
      </c>
      <c r="U701" s="2" t="str">
        <f t="shared" si="43"/>
        <v>2</v>
      </c>
    </row>
    <row r="702" spans="1:21" x14ac:dyDescent="0.25">
      <c r="A702">
        <v>3608</v>
      </c>
      <c r="B702" t="s">
        <v>31</v>
      </c>
      <c r="C702">
        <v>0.51500000000000001</v>
      </c>
      <c r="D702">
        <v>0.39</v>
      </c>
      <c r="E702">
        <v>0.14000000000000001</v>
      </c>
      <c r="F702">
        <v>0.67800000000000005</v>
      </c>
      <c r="G702">
        <v>0.34100000000000003</v>
      </c>
      <c r="H702">
        <v>0.13250000000000001</v>
      </c>
      <c r="I702">
        <v>0.11899999999999999</v>
      </c>
      <c r="J702">
        <v>8</v>
      </c>
      <c r="K702">
        <v>8</v>
      </c>
      <c r="L702" t="s">
        <v>55</v>
      </c>
      <c r="M702" t="s">
        <v>56</v>
      </c>
      <c r="N702" t="s">
        <v>57</v>
      </c>
      <c r="O702">
        <v>4</v>
      </c>
      <c r="P702" t="s">
        <v>59</v>
      </c>
      <c r="Q702">
        <v>6.1</v>
      </c>
      <c r="R702">
        <f t="shared" si="40"/>
        <v>3</v>
      </c>
      <c r="S702">
        <f t="shared" si="41"/>
        <v>2</v>
      </c>
      <c r="T702">
        <f t="shared" si="42"/>
        <v>0</v>
      </c>
      <c r="U702" s="2" t="str">
        <f t="shared" si="43"/>
        <v>2</v>
      </c>
    </row>
    <row r="703" spans="1:21" x14ac:dyDescent="0.25">
      <c r="A703">
        <v>3341</v>
      </c>
      <c r="B703" t="s">
        <v>17</v>
      </c>
      <c r="C703">
        <v>0.54</v>
      </c>
      <c r="D703">
        <v>0.435</v>
      </c>
      <c r="E703">
        <v>0.14499999999999999</v>
      </c>
      <c r="F703">
        <v>0.97</v>
      </c>
      <c r="G703">
        <v>0.42849999999999999</v>
      </c>
      <c r="H703">
        <v>0.22</v>
      </c>
      <c r="I703">
        <v>0.26400000000000001</v>
      </c>
      <c r="J703">
        <v>17</v>
      </c>
      <c r="K703">
        <v>1</v>
      </c>
      <c r="L703" t="s">
        <v>65</v>
      </c>
      <c r="M703" t="s">
        <v>66</v>
      </c>
      <c r="N703" t="s">
        <v>29</v>
      </c>
      <c r="O703">
        <v>7</v>
      </c>
      <c r="P703" t="s">
        <v>26</v>
      </c>
      <c r="Q703">
        <v>2.5</v>
      </c>
      <c r="R703">
        <f t="shared" si="40"/>
        <v>1</v>
      </c>
      <c r="S703">
        <f t="shared" si="41"/>
        <v>3</v>
      </c>
      <c r="T703">
        <f t="shared" si="42"/>
        <v>0</v>
      </c>
      <c r="U703" s="2" t="str">
        <f t="shared" si="43"/>
        <v>1</v>
      </c>
    </row>
    <row r="704" spans="1:21" x14ac:dyDescent="0.25">
      <c r="A704">
        <v>2627</v>
      </c>
      <c r="B704" t="s">
        <v>17</v>
      </c>
      <c r="C704">
        <v>0.22</v>
      </c>
      <c r="D704">
        <v>0.16</v>
      </c>
      <c r="E704">
        <v>0.05</v>
      </c>
      <c r="F704">
        <v>4.9000000000000002E-2</v>
      </c>
      <c r="G704">
        <v>2.1499999999999998E-2</v>
      </c>
      <c r="H704">
        <v>0.01</v>
      </c>
      <c r="I704">
        <v>1.4999999999999999E-2</v>
      </c>
      <c r="J704">
        <v>4</v>
      </c>
      <c r="K704">
        <v>7</v>
      </c>
      <c r="L704" t="s">
        <v>43</v>
      </c>
      <c r="M704" t="s">
        <v>44</v>
      </c>
      <c r="N704" t="s">
        <v>45</v>
      </c>
      <c r="O704">
        <v>8</v>
      </c>
      <c r="P704" t="s">
        <v>30</v>
      </c>
      <c r="Q704">
        <v>12.3</v>
      </c>
      <c r="R704">
        <f t="shared" si="40"/>
        <v>3</v>
      </c>
      <c r="S704">
        <f t="shared" si="41"/>
        <v>2</v>
      </c>
      <c r="T704">
        <f t="shared" si="42"/>
        <v>0</v>
      </c>
      <c r="U704" s="2" t="str">
        <f t="shared" si="43"/>
        <v>2</v>
      </c>
    </row>
    <row r="705" spans="1:21" x14ac:dyDescent="0.25">
      <c r="A705">
        <v>3674</v>
      </c>
      <c r="B705" t="s">
        <v>22</v>
      </c>
      <c r="C705">
        <v>0.59499999999999997</v>
      </c>
      <c r="D705">
        <v>0.46</v>
      </c>
      <c r="E705">
        <v>0.155</v>
      </c>
      <c r="F705">
        <v>1.0455000000000001</v>
      </c>
      <c r="G705">
        <v>0.45650000000000002</v>
      </c>
      <c r="H705">
        <v>0.24</v>
      </c>
      <c r="I705">
        <v>0.3085</v>
      </c>
      <c r="J705">
        <v>10</v>
      </c>
      <c r="K705">
        <v>15</v>
      </c>
      <c r="L705" t="s">
        <v>32</v>
      </c>
      <c r="M705" t="s">
        <v>33</v>
      </c>
      <c r="N705" t="s">
        <v>29</v>
      </c>
      <c r="O705">
        <v>2</v>
      </c>
      <c r="P705" t="s">
        <v>70</v>
      </c>
      <c r="Q705">
        <v>18</v>
      </c>
      <c r="R705">
        <f t="shared" si="40"/>
        <v>3</v>
      </c>
      <c r="S705">
        <f t="shared" si="41"/>
        <v>2</v>
      </c>
      <c r="T705">
        <f t="shared" si="42"/>
        <v>0</v>
      </c>
      <c r="U705" s="2" t="str">
        <f t="shared" si="43"/>
        <v>2</v>
      </c>
    </row>
    <row r="706" spans="1:21" x14ac:dyDescent="0.25">
      <c r="A706">
        <v>1236</v>
      </c>
      <c r="B706" t="s">
        <v>17</v>
      </c>
      <c r="C706">
        <v>0.375</v>
      </c>
      <c r="D706">
        <v>0.28999999999999998</v>
      </c>
      <c r="E706">
        <v>8.5000000000000006E-2</v>
      </c>
      <c r="F706">
        <v>0.23849999999999999</v>
      </c>
      <c r="G706">
        <v>0.11799999999999999</v>
      </c>
      <c r="H706">
        <v>4.4999999999999998E-2</v>
      </c>
      <c r="I706">
        <v>6.9500000000000006E-2</v>
      </c>
      <c r="J706">
        <v>7</v>
      </c>
      <c r="K706">
        <v>11</v>
      </c>
      <c r="L706" t="s">
        <v>37</v>
      </c>
      <c r="M706" t="s">
        <v>38</v>
      </c>
      <c r="N706" t="s">
        <v>29</v>
      </c>
      <c r="O706">
        <v>9</v>
      </c>
      <c r="P706" t="s">
        <v>58</v>
      </c>
      <c r="Q706">
        <v>1.9</v>
      </c>
      <c r="R706">
        <f t="shared" ref="R706:R769" si="44">IF(OR(AND(J706&gt;15,B706="I"),AND(B706="M",C706&gt;0.75),OR(AND(I706&gt;0.8,G706&gt;0.5),G706&gt;1.2)),1,3)</f>
        <v>3</v>
      </c>
      <c r="S706">
        <f t="shared" ref="S706:S769" si="45">IF(OR(AND(I706&lt;0.4,G706&lt;0.4),OR(C706&lt;0.36),OR(AND(J706&gt;15,B706="M"),J706&gt;18,B706="F")),2,3)</f>
        <v>2</v>
      </c>
      <c r="T706">
        <f t="shared" ref="T706:T769" si="46">IF(AND(R706=3, S706=3),3, 0)</f>
        <v>0</v>
      </c>
      <c r="U706" s="2" t="str">
        <f t="shared" ref="U706:U769" si="47">IF(R706=1,"1",IF(S706=2,"2",IF(AND(R706=3,S706=3),"3")))</f>
        <v>2</v>
      </c>
    </row>
    <row r="707" spans="1:21" x14ac:dyDescent="0.25">
      <c r="A707">
        <v>3214</v>
      </c>
      <c r="B707" t="s">
        <v>22</v>
      </c>
      <c r="C707">
        <v>0.55500000000000005</v>
      </c>
      <c r="D707">
        <v>0.42</v>
      </c>
      <c r="E707">
        <v>0.14000000000000001</v>
      </c>
      <c r="F707">
        <v>0.86799999999999999</v>
      </c>
      <c r="G707">
        <v>0.33</v>
      </c>
      <c r="H707">
        <v>0.24299999999999999</v>
      </c>
      <c r="I707">
        <v>0.21</v>
      </c>
      <c r="J707">
        <v>13</v>
      </c>
      <c r="K707">
        <v>8</v>
      </c>
      <c r="L707" t="s">
        <v>55</v>
      </c>
      <c r="M707" t="s">
        <v>56</v>
      </c>
      <c r="N707" t="s">
        <v>57</v>
      </c>
      <c r="O707">
        <v>5</v>
      </c>
      <c r="P707" t="s">
        <v>34</v>
      </c>
      <c r="Q707">
        <v>12.8</v>
      </c>
      <c r="R707">
        <f t="shared" si="44"/>
        <v>3</v>
      </c>
      <c r="S707">
        <f t="shared" si="45"/>
        <v>2</v>
      </c>
      <c r="T707">
        <f t="shared" si="46"/>
        <v>0</v>
      </c>
      <c r="U707" s="2" t="str">
        <f t="shared" si="47"/>
        <v>2</v>
      </c>
    </row>
    <row r="708" spans="1:21" x14ac:dyDescent="0.25">
      <c r="A708">
        <v>3971</v>
      </c>
      <c r="B708" t="s">
        <v>17</v>
      </c>
      <c r="C708">
        <v>0.38500000000000001</v>
      </c>
      <c r="D708">
        <v>0.28499999999999998</v>
      </c>
      <c r="E708">
        <v>0.09</v>
      </c>
      <c r="F708">
        <v>0.248</v>
      </c>
      <c r="G708">
        <v>9.35E-2</v>
      </c>
      <c r="H708">
        <v>6.6000000000000003E-2</v>
      </c>
      <c r="I708">
        <v>7.0000000000000007E-2</v>
      </c>
      <c r="J708">
        <v>6</v>
      </c>
      <c r="K708">
        <v>7</v>
      </c>
      <c r="L708" t="s">
        <v>43</v>
      </c>
      <c r="M708" t="s">
        <v>44</v>
      </c>
      <c r="N708" t="s">
        <v>45</v>
      </c>
      <c r="O708">
        <v>1</v>
      </c>
      <c r="P708" t="s">
        <v>21</v>
      </c>
      <c r="Q708">
        <v>22.1</v>
      </c>
      <c r="R708">
        <f t="shared" si="44"/>
        <v>3</v>
      </c>
      <c r="S708">
        <f t="shared" si="45"/>
        <v>2</v>
      </c>
      <c r="T708">
        <f t="shared" si="46"/>
        <v>0</v>
      </c>
      <c r="U708" s="2" t="str">
        <f t="shared" si="47"/>
        <v>2</v>
      </c>
    </row>
    <row r="709" spans="1:21" x14ac:dyDescent="0.25">
      <c r="A709">
        <v>3283</v>
      </c>
      <c r="B709" t="s">
        <v>22</v>
      </c>
      <c r="C709">
        <v>0.57999999999999996</v>
      </c>
      <c r="D709">
        <v>0.47499999999999998</v>
      </c>
      <c r="E709">
        <v>0.16500000000000001</v>
      </c>
      <c r="F709">
        <v>1.0385</v>
      </c>
      <c r="G709">
        <v>0.41399999999999998</v>
      </c>
      <c r="H709">
        <v>0.26</v>
      </c>
      <c r="I709">
        <v>0.30499999999999999</v>
      </c>
      <c r="J709">
        <v>13</v>
      </c>
      <c r="K709">
        <v>13</v>
      </c>
      <c r="L709" t="s">
        <v>27</v>
      </c>
      <c r="M709" t="s">
        <v>28</v>
      </c>
      <c r="N709" t="s">
        <v>29</v>
      </c>
      <c r="O709">
        <v>6</v>
      </c>
      <c r="P709" t="s">
        <v>36</v>
      </c>
      <c r="Q709">
        <v>14.1</v>
      </c>
      <c r="R709">
        <f t="shared" si="44"/>
        <v>3</v>
      </c>
      <c r="S709">
        <f t="shared" si="45"/>
        <v>2</v>
      </c>
      <c r="T709">
        <f t="shared" si="46"/>
        <v>0</v>
      </c>
      <c r="U709" s="2" t="str">
        <f t="shared" si="47"/>
        <v>2</v>
      </c>
    </row>
    <row r="710" spans="1:21" x14ac:dyDescent="0.25">
      <c r="A710">
        <v>3524</v>
      </c>
      <c r="B710" t="s">
        <v>17</v>
      </c>
      <c r="C710">
        <v>0.26</v>
      </c>
      <c r="D710">
        <v>0.20499999999999999</v>
      </c>
      <c r="E710">
        <v>7.0000000000000007E-2</v>
      </c>
      <c r="F710">
        <v>9.7000000000000003E-2</v>
      </c>
      <c r="G710">
        <v>4.1500000000000002E-2</v>
      </c>
      <c r="H710">
        <v>1.9E-2</v>
      </c>
      <c r="I710">
        <v>3.0499999999999999E-2</v>
      </c>
      <c r="J710">
        <v>4</v>
      </c>
      <c r="K710">
        <v>6</v>
      </c>
      <c r="L710" t="s">
        <v>40</v>
      </c>
      <c r="M710" t="s">
        <v>41</v>
      </c>
      <c r="N710" t="s">
        <v>42</v>
      </c>
      <c r="O710">
        <v>10</v>
      </c>
      <c r="P710" t="s">
        <v>35</v>
      </c>
      <c r="Q710">
        <v>24.1</v>
      </c>
      <c r="R710">
        <f t="shared" si="44"/>
        <v>3</v>
      </c>
      <c r="S710">
        <f t="shared" si="45"/>
        <v>2</v>
      </c>
      <c r="T710">
        <f t="shared" si="46"/>
        <v>0</v>
      </c>
      <c r="U710" s="2" t="str">
        <f t="shared" si="47"/>
        <v>2</v>
      </c>
    </row>
    <row r="711" spans="1:21" x14ac:dyDescent="0.25">
      <c r="A711">
        <v>4134</v>
      </c>
      <c r="B711" t="s">
        <v>31</v>
      </c>
      <c r="C711">
        <v>0.58499999999999996</v>
      </c>
      <c r="D711">
        <v>0.45</v>
      </c>
      <c r="E711">
        <v>0.15</v>
      </c>
      <c r="F711">
        <v>0.997</v>
      </c>
      <c r="G711">
        <v>0.40550000000000003</v>
      </c>
      <c r="H711">
        <v>0.28299999999999997</v>
      </c>
      <c r="I711">
        <v>0.251</v>
      </c>
      <c r="J711">
        <v>11</v>
      </c>
      <c r="K711">
        <v>5</v>
      </c>
      <c r="L711" t="s">
        <v>49</v>
      </c>
      <c r="M711" t="s">
        <v>50</v>
      </c>
      <c r="N711" t="s">
        <v>51</v>
      </c>
      <c r="O711">
        <v>1</v>
      </c>
      <c r="P711" t="s">
        <v>21</v>
      </c>
      <c r="Q711">
        <v>22.1</v>
      </c>
      <c r="R711">
        <f t="shared" si="44"/>
        <v>3</v>
      </c>
      <c r="S711">
        <f t="shared" si="45"/>
        <v>3</v>
      </c>
      <c r="T711">
        <f t="shared" si="46"/>
        <v>3</v>
      </c>
      <c r="U711" s="2" t="str">
        <f t="shared" si="47"/>
        <v>3</v>
      </c>
    </row>
    <row r="712" spans="1:21" x14ac:dyDescent="0.25">
      <c r="A712">
        <v>3276</v>
      </c>
      <c r="B712" t="s">
        <v>31</v>
      </c>
      <c r="C712">
        <v>0.46</v>
      </c>
      <c r="D712">
        <v>0.35499999999999998</v>
      </c>
      <c r="E712">
        <v>0.11</v>
      </c>
      <c r="F712">
        <v>0.41499999999999998</v>
      </c>
      <c r="G712">
        <v>0.215</v>
      </c>
      <c r="H712">
        <v>8.2000000000000003E-2</v>
      </c>
      <c r="I712">
        <v>0.13</v>
      </c>
      <c r="J712">
        <v>12</v>
      </c>
      <c r="K712">
        <v>13</v>
      </c>
      <c r="L712" t="s">
        <v>27</v>
      </c>
      <c r="M712" t="s">
        <v>28</v>
      </c>
      <c r="N712" t="s">
        <v>29</v>
      </c>
      <c r="O712">
        <v>8</v>
      </c>
      <c r="P712" t="s">
        <v>30</v>
      </c>
      <c r="Q712">
        <v>12.3</v>
      </c>
      <c r="R712">
        <f t="shared" si="44"/>
        <v>3</v>
      </c>
      <c r="S712">
        <f t="shared" si="45"/>
        <v>2</v>
      </c>
      <c r="T712">
        <f t="shared" si="46"/>
        <v>0</v>
      </c>
      <c r="U712" s="2" t="str">
        <f t="shared" si="47"/>
        <v>2</v>
      </c>
    </row>
    <row r="713" spans="1:21" x14ac:dyDescent="0.25">
      <c r="A713">
        <v>1947</v>
      </c>
      <c r="B713" t="s">
        <v>31</v>
      </c>
      <c r="C713">
        <v>0.63500000000000001</v>
      </c>
      <c r="D713">
        <v>0.52500000000000002</v>
      </c>
      <c r="E713">
        <v>0.16</v>
      </c>
      <c r="F713">
        <v>1.1950000000000001</v>
      </c>
      <c r="G713">
        <v>0.54349999999999998</v>
      </c>
      <c r="H713">
        <v>0.246</v>
      </c>
      <c r="I713">
        <v>0.33500000000000002</v>
      </c>
      <c r="J713">
        <v>12</v>
      </c>
      <c r="K713">
        <v>10</v>
      </c>
      <c r="L713" t="s">
        <v>23</v>
      </c>
      <c r="M713" t="s">
        <v>24</v>
      </c>
      <c r="N713" t="s">
        <v>25</v>
      </c>
      <c r="O713">
        <v>1</v>
      </c>
      <c r="P713" t="s">
        <v>21</v>
      </c>
      <c r="Q713">
        <v>22.1</v>
      </c>
      <c r="R713">
        <f t="shared" si="44"/>
        <v>3</v>
      </c>
      <c r="S713">
        <f t="shared" si="45"/>
        <v>3</v>
      </c>
      <c r="T713">
        <f t="shared" si="46"/>
        <v>3</v>
      </c>
      <c r="U713" s="2" t="str">
        <f t="shared" si="47"/>
        <v>3</v>
      </c>
    </row>
    <row r="714" spans="1:21" x14ac:dyDescent="0.25">
      <c r="A714">
        <v>1487</v>
      </c>
      <c r="B714" t="s">
        <v>22</v>
      </c>
      <c r="C714">
        <v>0.59499999999999997</v>
      </c>
      <c r="D714">
        <v>0.45500000000000002</v>
      </c>
      <c r="E714">
        <v>0.16</v>
      </c>
      <c r="F714">
        <v>1.04</v>
      </c>
      <c r="G714">
        <v>0.45200000000000001</v>
      </c>
      <c r="H714">
        <v>0.26550000000000001</v>
      </c>
      <c r="I714">
        <v>0.28799999999999998</v>
      </c>
      <c r="J714">
        <v>9</v>
      </c>
      <c r="K714">
        <v>7</v>
      </c>
      <c r="L714" t="s">
        <v>43</v>
      </c>
      <c r="M714" t="s">
        <v>44</v>
      </c>
      <c r="N714" t="s">
        <v>45</v>
      </c>
      <c r="O714">
        <v>7</v>
      </c>
      <c r="P714" t="s">
        <v>26</v>
      </c>
      <c r="Q714">
        <v>2.5</v>
      </c>
      <c r="R714">
        <f t="shared" si="44"/>
        <v>3</v>
      </c>
      <c r="S714">
        <f t="shared" si="45"/>
        <v>2</v>
      </c>
      <c r="T714">
        <f t="shared" si="46"/>
        <v>0</v>
      </c>
      <c r="U714" s="2" t="str">
        <f t="shared" si="47"/>
        <v>2</v>
      </c>
    </row>
    <row r="715" spans="1:21" x14ac:dyDescent="0.25">
      <c r="A715">
        <v>2687</v>
      </c>
      <c r="B715" t="s">
        <v>31</v>
      </c>
      <c r="C715">
        <v>0.63</v>
      </c>
      <c r="D715">
        <v>0.505</v>
      </c>
      <c r="E715">
        <v>0.15</v>
      </c>
      <c r="F715">
        <v>1.3165</v>
      </c>
      <c r="G715">
        <v>0.63249999999999995</v>
      </c>
      <c r="H715">
        <v>0.2465</v>
      </c>
      <c r="I715">
        <v>0.37</v>
      </c>
      <c r="J715">
        <v>11</v>
      </c>
      <c r="K715">
        <v>8</v>
      </c>
      <c r="L715" t="s">
        <v>55</v>
      </c>
      <c r="M715" t="s">
        <v>56</v>
      </c>
      <c r="N715" t="s">
        <v>57</v>
      </c>
      <c r="O715">
        <v>7</v>
      </c>
      <c r="P715" t="s">
        <v>26</v>
      </c>
      <c r="Q715">
        <v>2.5</v>
      </c>
      <c r="R715">
        <f t="shared" si="44"/>
        <v>3</v>
      </c>
      <c r="S715">
        <f t="shared" si="45"/>
        <v>3</v>
      </c>
      <c r="T715">
        <f t="shared" si="46"/>
        <v>3</v>
      </c>
      <c r="U715" s="2" t="str">
        <f t="shared" si="47"/>
        <v>3</v>
      </c>
    </row>
    <row r="716" spans="1:21" x14ac:dyDescent="0.25">
      <c r="A716">
        <v>3830</v>
      </c>
      <c r="B716" t="s">
        <v>22</v>
      </c>
      <c r="C716">
        <v>0.71</v>
      </c>
      <c r="D716">
        <v>0.55500000000000005</v>
      </c>
      <c r="E716">
        <v>0.17</v>
      </c>
      <c r="F716">
        <v>1.47</v>
      </c>
      <c r="G716">
        <v>0.53749999999999998</v>
      </c>
      <c r="H716">
        <v>0.38</v>
      </c>
      <c r="I716">
        <v>0.43099999999999999</v>
      </c>
      <c r="J716">
        <v>12</v>
      </c>
      <c r="K716">
        <v>8</v>
      </c>
      <c r="L716" t="s">
        <v>55</v>
      </c>
      <c r="M716" t="s">
        <v>56</v>
      </c>
      <c r="N716" t="s">
        <v>57</v>
      </c>
      <c r="O716">
        <v>10</v>
      </c>
      <c r="P716" t="s">
        <v>35</v>
      </c>
      <c r="Q716">
        <v>24.1</v>
      </c>
      <c r="R716">
        <f t="shared" si="44"/>
        <v>3</v>
      </c>
      <c r="S716">
        <f t="shared" si="45"/>
        <v>2</v>
      </c>
      <c r="T716">
        <f t="shared" si="46"/>
        <v>0</v>
      </c>
      <c r="U716" s="2" t="str">
        <f t="shared" si="47"/>
        <v>2</v>
      </c>
    </row>
    <row r="717" spans="1:21" x14ac:dyDescent="0.25">
      <c r="A717">
        <v>3851</v>
      </c>
      <c r="B717" t="s">
        <v>22</v>
      </c>
      <c r="C717">
        <v>0.375</v>
      </c>
      <c r="D717">
        <v>0.29499999999999998</v>
      </c>
      <c r="E717">
        <v>0.11</v>
      </c>
      <c r="F717">
        <v>0.30049999999999999</v>
      </c>
      <c r="G717">
        <v>0.1255</v>
      </c>
      <c r="H717">
        <v>5.7500000000000002E-2</v>
      </c>
      <c r="I717">
        <v>0.10349999999999999</v>
      </c>
      <c r="J717">
        <v>7</v>
      </c>
      <c r="K717">
        <v>13</v>
      </c>
      <c r="L717" t="s">
        <v>27</v>
      </c>
      <c r="M717" t="s">
        <v>28</v>
      </c>
      <c r="N717" t="s">
        <v>29</v>
      </c>
      <c r="O717">
        <v>4</v>
      </c>
      <c r="P717" t="s">
        <v>59</v>
      </c>
      <c r="Q717">
        <v>6.1</v>
      </c>
      <c r="R717">
        <f t="shared" si="44"/>
        <v>3</v>
      </c>
      <c r="S717">
        <f t="shared" si="45"/>
        <v>2</v>
      </c>
      <c r="T717">
        <f t="shared" si="46"/>
        <v>0</v>
      </c>
      <c r="U717" s="2" t="str">
        <f t="shared" si="47"/>
        <v>2</v>
      </c>
    </row>
    <row r="718" spans="1:21" x14ac:dyDescent="0.25">
      <c r="A718">
        <v>2226</v>
      </c>
      <c r="B718" t="s">
        <v>31</v>
      </c>
      <c r="C718">
        <v>0.59</v>
      </c>
      <c r="D718">
        <v>0.47499999999999998</v>
      </c>
      <c r="E718">
        <v>0.155</v>
      </c>
      <c r="F718">
        <v>0.85699999999999998</v>
      </c>
      <c r="G718">
        <v>0.35599999999999998</v>
      </c>
      <c r="H718">
        <v>0.17399999999999999</v>
      </c>
      <c r="I718">
        <v>0.28000000000000003</v>
      </c>
      <c r="J718">
        <v>13</v>
      </c>
      <c r="K718">
        <v>13</v>
      </c>
      <c r="L718" t="s">
        <v>27</v>
      </c>
      <c r="M718" t="s">
        <v>28</v>
      </c>
      <c r="N718" t="s">
        <v>29</v>
      </c>
      <c r="O718">
        <v>5</v>
      </c>
      <c r="P718" t="s">
        <v>34</v>
      </c>
      <c r="Q718">
        <v>12.8</v>
      </c>
      <c r="R718">
        <f t="shared" si="44"/>
        <v>3</v>
      </c>
      <c r="S718">
        <f t="shared" si="45"/>
        <v>2</v>
      </c>
      <c r="T718">
        <f t="shared" si="46"/>
        <v>0</v>
      </c>
      <c r="U718" s="2" t="str">
        <f t="shared" si="47"/>
        <v>2</v>
      </c>
    </row>
    <row r="719" spans="1:21" x14ac:dyDescent="0.25">
      <c r="A719">
        <v>542</v>
      </c>
      <c r="B719" t="s">
        <v>22</v>
      </c>
      <c r="C719">
        <v>0.44</v>
      </c>
      <c r="D719">
        <v>0.35499999999999998</v>
      </c>
      <c r="E719">
        <v>0.115</v>
      </c>
      <c r="F719">
        <v>0.41499999999999998</v>
      </c>
      <c r="G719">
        <v>0.1585</v>
      </c>
      <c r="H719">
        <v>9.2499999999999999E-2</v>
      </c>
      <c r="I719">
        <v>0.13100000000000001</v>
      </c>
      <c r="J719">
        <v>11</v>
      </c>
      <c r="K719">
        <v>10</v>
      </c>
      <c r="L719" t="s">
        <v>23</v>
      </c>
      <c r="M719" t="s">
        <v>24</v>
      </c>
      <c r="N719" t="s">
        <v>25</v>
      </c>
      <c r="O719">
        <v>2</v>
      </c>
      <c r="P719" t="s">
        <v>70</v>
      </c>
      <c r="Q719">
        <v>18</v>
      </c>
      <c r="R719">
        <f t="shared" si="44"/>
        <v>3</v>
      </c>
      <c r="S719">
        <f t="shared" si="45"/>
        <v>2</v>
      </c>
      <c r="T719">
        <f t="shared" si="46"/>
        <v>0</v>
      </c>
      <c r="U719" s="2" t="str">
        <f t="shared" si="47"/>
        <v>2</v>
      </c>
    </row>
    <row r="720" spans="1:21" x14ac:dyDescent="0.25">
      <c r="A720">
        <v>585</v>
      </c>
      <c r="B720" t="s">
        <v>22</v>
      </c>
      <c r="C720">
        <v>0.41</v>
      </c>
      <c r="D720">
        <v>0.30499999999999999</v>
      </c>
      <c r="E720">
        <v>0.1</v>
      </c>
      <c r="F720">
        <v>0.36299999999999999</v>
      </c>
      <c r="G720">
        <v>0.17349999999999999</v>
      </c>
      <c r="H720">
        <v>6.5000000000000002E-2</v>
      </c>
      <c r="I720">
        <v>0.11</v>
      </c>
      <c r="J720">
        <v>11</v>
      </c>
      <c r="K720">
        <v>12</v>
      </c>
      <c r="L720" t="s">
        <v>63</v>
      </c>
      <c r="M720" t="s">
        <v>64</v>
      </c>
      <c r="N720" t="s">
        <v>29</v>
      </c>
      <c r="O720">
        <v>10</v>
      </c>
      <c r="P720" t="s">
        <v>35</v>
      </c>
      <c r="Q720">
        <v>24.1</v>
      </c>
      <c r="R720">
        <f t="shared" si="44"/>
        <v>3</v>
      </c>
      <c r="S720">
        <f t="shared" si="45"/>
        <v>2</v>
      </c>
      <c r="T720">
        <f t="shared" si="46"/>
        <v>0</v>
      </c>
      <c r="U720" s="2" t="str">
        <f t="shared" si="47"/>
        <v>2</v>
      </c>
    </row>
    <row r="721" spans="1:21" x14ac:dyDescent="0.25">
      <c r="A721">
        <v>3353</v>
      </c>
      <c r="B721" t="s">
        <v>22</v>
      </c>
      <c r="C721">
        <v>0.52</v>
      </c>
      <c r="D721">
        <v>0.40500000000000003</v>
      </c>
      <c r="E721">
        <v>0.14499999999999999</v>
      </c>
      <c r="F721">
        <v>0.82899999999999996</v>
      </c>
      <c r="G721">
        <v>0.35349999999999998</v>
      </c>
      <c r="H721">
        <v>0.16850000000000001</v>
      </c>
      <c r="I721">
        <v>0.20499999999999999</v>
      </c>
      <c r="J721">
        <v>15</v>
      </c>
      <c r="K721">
        <v>11</v>
      </c>
      <c r="L721" t="s">
        <v>37</v>
      </c>
      <c r="M721" t="s">
        <v>38</v>
      </c>
      <c r="N721" t="s">
        <v>29</v>
      </c>
      <c r="O721">
        <v>8</v>
      </c>
      <c r="P721" t="s">
        <v>30</v>
      </c>
      <c r="Q721">
        <v>12.3</v>
      </c>
      <c r="R721">
        <f t="shared" si="44"/>
        <v>3</v>
      </c>
      <c r="S721">
        <f t="shared" si="45"/>
        <v>2</v>
      </c>
      <c r="T721">
        <f t="shared" si="46"/>
        <v>0</v>
      </c>
      <c r="U721" s="2" t="str">
        <f t="shared" si="47"/>
        <v>2</v>
      </c>
    </row>
    <row r="722" spans="1:21" x14ac:dyDescent="0.25">
      <c r="A722">
        <v>65</v>
      </c>
      <c r="B722" t="s">
        <v>31</v>
      </c>
      <c r="C722">
        <v>0.52</v>
      </c>
      <c r="D722">
        <v>0.4</v>
      </c>
      <c r="E722">
        <v>0.12</v>
      </c>
      <c r="F722">
        <v>0.57999999999999996</v>
      </c>
      <c r="G722">
        <v>0.23400000000000001</v>
      </c>
      <c r="H722">
        <v>0.13150000000000001</v>
      </c>
      <c r="I722">
        <v>0.185</v>
      </c>
      <c r="J722">
        <v>8</v>
      </c>
      <c r="K722">
        <v>4</v>
      </c>
      <c r="L722" t="s">
        <v>18</v>
      </c>
      <c r="M722" t="s">
        <v>19</v>
      </c>
      <c r="N722" t="s">
        <v>20</v>
      </c>
      <c r="O722">
        <v>7</v>
      </c>
      <c r="P722" t="s">
        <v>26</v>
      </c>
      <c r="Q722">
        <v>2.5</v>
      </c>
      <c r="R722">
        <f t="shared" si="44"/>
        <v>3</v>
      </c>
      <c r="S722">
        <f t="shared" si="45"/>
        <v>2</v>
      </c>
      <c r="T722">
        <f t="shared" si="46"/>
        <v>0</v>
      </c>
      <c r="U722" s="2" t="str">
        <f t="shared" si="47"/>
        <v>2</v>
      </c>
    </row>
    <row r="723" spans="1:21" x14ac:dyDescent="0.25">
      <c r="A723">
        <v>761</v>
      </c>
      <c r="B723" t="s">
        <v>31</v>
      </c>
      <c r="C723">
        <v>0.58499999999999996</v>
      </c>
      <c r="D723">
        <v>0.40500000000000003</v>
      </c>
      <c r="E723">
        <v>0.15</v>
      </c>
      <c r="F723">
        <v>1.2565</v>
      </c>
      <c r="G723">
        <v>0.435</v>
      </c>
      <c r="H723">
        <v>0.20200000000000001</v>
      </c>
      <c r="I723">
        <v>0.32500000000000001</v>
      </c>
      <c r="J723">
        <v>15</v>
      </c>
      <c r="K723">
        <v>3</v>
      </c>
      <c r="L723" t="s">
        <v>46</v>
      </c>
      <c r="M723" t="s">
        <v>47</v>
      </c>
      <c r="N723" t="s">
        <v>48</v>
      </c>
      <c r="O723">
        <v>4</v>
      </c>
      <c r="P723" t="s">
        <v>59</v>
      </c>
      <c r="Q723">
        <v>6.1</v>
      </c>
      <c r="R723">
        <f t="shared" si="44"/>
        <v>3</v>
      </c>
      <c r="S723">
        <f t="shared" si="45"/>
        <v>3</v>
      </c>
      <c r="T723">
        <f t="shared" si="46"/>
        <v>3</v>
      </c>
      <c r="U723" s="2" t="str">
        <f t="shared" si="47"/>
        <v>3</v>
      </c>
    </row>
    <row r="724" spans="1:21" x14ac:dyDescent="0.25">
      <c r="A724">
        <v>3232</v>
      </c>
      <c r="B724" t="s">
        <v>31</v>
      </c>
      <c r="C724">
        <v>0.41</v>
      </c>
      <c r="D724">
        <v>0.32500000000000001</v>
      </c>
      <c r="E724">
        <v>0.12</v>
      </c>
      <c r="F724">
        <v>0.3745</v>
      </c>
      <c r="G724">
        <v>0.158</v>
      </c>
      <c r="H724">
        <v>8.1000000000000003E-2</v>
      </c>
      <c r="I724">
        <v>0.125</v>
      </c>
      <c r="J724">
        <v>12</v>
      </c>
      <c r="K724">
        <v>12</v>
      </c>
      <c r="L724" t="s">
        <v>63</v>
      </c>
      <c r="M724" t="s">
        <v>64</v>
      </c>
      <c r="N724" t="s">
        <v>29</v>
      </c>
      <c r="O724">
        <v>8</v>
      </c>
      <c r="P724" t="s">
        <v>30</v>
      </c>
      <c r="Q724">
        <v>12.3</v>
      </c>
      <c r="R724">
        <f t="shared" si="44"/>
        <v>3</v>
      </c>
      <c r="S724">
        <f t="shared" si="45"/>
        <v>2</v>
      </c>
      <c r="T724">
        <f t="shared" si="46"/>
        <v>0</v>
      </c>
      <c r="U724" s="2" t="str">
        <f t="shared" si="47"/>
        <v>2</v>
      </c>
    </row>
    <row r="725" spans="1:21" x14ac:dyDescent="0.25">
      <c r="A725">
        <v>3375</v>
      </c>
      <c r="B725" t="s">
        <v>22</v>
      </c>
      <c r="C725">
        <v>0.47499999999999998</v>
      </c>
      <c r="D725">
        <v>0.375</v>
      </c>
      <c r="E725">
        <v>0.125</v>
      </c>
      <c r="F725">
        <v>0.58799999999999997</v>
      </c>
      <c r="G725">
        <v>0.23699999999999999</v>
      </c>
      <c r="H725">
        <v>0.17150000000000001</v>
      </c>
      <c r="I725">
        <v>0.155</v>
      </c>
      <c r="J725">
        <v>10</v>
      </c>
      <c r="K725">
        <v>5</v>
      </c>
      <c r="L725" t="s">
        <v>49</v>
      </c>
      <c r="M725" t="s">
        <v>50</v>
      </c>
      <c r="N725" t="s">
        <v>51</v>
      </c>
      <c r="O725">
        <v>7</v>
      </c>
      <c r="P725" t="s">
        <v>26</v>
      </c>
      <c r="Q725">
        <v>2.5</v>
      </c>
      <c r="R725">
        <f t="shared" si="44"/>
        <v>3</v>
      </c>
      <c r="S725">
        <f t="shared" si="45"/>
        <v>2</v>
      </c>
      <c r="T725">
        <f t="shared" si="46"/>
        <v>0</v>
      </c>
      <c r="U725" s="2" t="str">
        <f t="shared" si="47"/>
        <v>2</v>
      </c>
    </row>
    <row r="726" spans="1:21" x14ac:dyDescent="0.25">
      <c r="A726">
        <v>2242</v>
      </c>
      <c r="B726" t="s">
        <v>22</v>
      </c>
      <c r="C726">
        <v>0.435</v>
      </c>
      <c r="D726">
        <v>0.32</v>
      </c>
      <c r="E726">
        <v>0.12</v>
      </c>
      <c r="F726">
        <v>0.3785</v>
      </c>
      <c r="G726">
        <v>0.152</v>
      </c>
      <c r="H726">
        <v>9.1499999999999998E-2</v>
      </c>
      <c r="I726">
        <v>0.125</v>
      </c>
      <c r="J726">
        <v>11</v>
      </c>
      <c r="K726">
        <v>10</v>
      </c>
      <c r="L726" t="s">
        <v>23</v>
      </c>
      <c r="M726" t="s">
        <v>24</v>
      </c>
      <c r="N726" t="s">
        <v>25</v>
      </c>
      <c r="O726">
        <v>6</v>
      </c>
      <c r="P726" t="s">
        <v>36</v>
      </c>
      <c r="Q726">
        <v>14.1</v>
      </c>
      <c r="R726">
        <f t="shared" si="44"/>
        <v>3</v>
      </c>
      <c r="S726">
        <f t="shared" si="45"/>
        <v>2</v>
      </c>
      <c r="T726">
        <f t="shared" si="46"/>
        <v>0</v>
      </c>
      <c r="U726" s="2" t="str">
        <f t="shared" si="47"/>
        <v>2</v>
      </c>
    </row>
    <row r="727" spans="1:21" x14ac:dyDescent="0.25">
      <c r="A727">
        <v>2599</v>
      </c>
      <c r="B727" t="s">
        <v>31</v>
      </c>
      <c r="C727">
        <v>0.6</v>
      </c>
      <c r="D727">
        <v>0.46</v>
      </c>
      <c r="E727">
        <v>0.15</v>
      </c>
      <c r="F727">
        <v>1.2470000000000001</v>
      </c>
      <c r="G727">
        <v>0.53349999999999997</v>
      </c>
      <c r="H727">
        <v>0.27350000000000002</v>
      </c>
      <c r="I727">
        <v>0.28999999999999998</v>
      </c>
      <c r="J727">
        <v>9</v>
      </c>
      <c r="K727">
        <v>11</v>
      </c>
      <c r="L727" t="s">
        <v>37</v>
      </c>
      <c r="M727" t="s">
        <v>38</v>
      </c>
      <c r="N727" t="s">
        <v>29</v>
      </c>
      <c r="O727">
        <v>8</v>
      </c>
      <c r="P727" t="s">
        <v>30</v>
      </c>
      <c r="Q727">
        <v>12.3</v>
      </c>
      <c r="R727">
        <f t="shared" si="44"/>
        <v>3</v>
      </c>
      <c r="S727">
        <f t="shared" si="45"/>
        <v>3</v>
      </c>
      <c r="T727">
        <f t="shared" si="46"/>
        <v>3</v>
      </c>
      <c r="U727" s="2" t="str">
        <f t="shared" si="47"/>
        <v>3</v>
      </c>
    </row>
    <row r="728" spans="1:21" x14ac:dyDescent="0.25">
      <c r="A728">
        <v>1563</v>
      </c>
      <c r="B728" t="s">
        <v>17</v>
      </c>
      <c r="C728">
        <v>0.45</v>
      </c>
      <c r="D728">
        <v>0.33500000000000002</v>
      </c>
      <c r="E728">
        <v>0.11</v>
      </c>
      <c r="F728">
        <v>0.41949999999999998</v>
      </c>
      <c r="G728">
        <v>0.18099999999999999</v>
      </c>
      <c r="H728">
        <v>8.5000000000000006E-2</v>
      </c>
      <c r="I728">
        <v>0.13450000000000001</v>
      </c>
      <c r="J728">
        <v>7</v>
      </c>
      <c r="K728">
        <v>7</v>
      </c>
      <c r="L728" t="s">
        <v>43</v>
      </c>
      <c r="M728" t="s">
        <v>44</v>
      </c>
      <c r="N728" t="s">
        <v>45</v>
      </c>
      <c r="O728">
        <v>2</v>
      </c>
      <c r="P728" t="s">
        <v>70</v>
      </c>
      <c r="Q728">
        <v>18</v>
      </c>
      <c r="R728">
        <f t="shared" si="44"/>
        <v>3</v>
      </c>
      <c r="S728">
        <f t="shared" si="45"/>
        <v>2</v>
      </c>
      <c r="T728">
        <f t="shared" si="46"/>
        <v>0</v>
      </c>
      <c r="U728" s="2" t="str">
        <f t="shared" si="47"/>
        <v>2</v>
      </c>
    </row>
    <row r="729" spans="1:21" x14ac:dyDescent="0.25">
      <c r="A729">
        <v>2710</v>
      </c>
      <c r="B729" t="s">
        <v>22</v>
      </c>
      <c r="C729">
        <v>0.74</v>
      </c>
      <c r="D729">
        <v>0.57499999999999996</v>
      </c>
      <c r="E729">
        <v>0.22</v>
      </c>
      <c r="F729">
        <v>2.012</v>
      </c>
      <c r="G729">
        <v>0.89149999999999996</v>
      </c>
      <c r="H729">
        <v>0.52649999999999997</v>
      </c>
      <c r="I729">
        <v>0.47099999999999997</v>
      </c>
      <c r="J729">
        <v>12</v>
      </c>
      <c r="K729">
        <v>6</v>
      </c>
      <c r="L729" t="s">
        <v>40</v>
      </c>
      <c r="M729" t="s">
        <v>41</v>
      </c>
      <c r="N729" t="s">
        <v>42</v>
      </c>
      <c r="O729">
        <v>6</v>
      </c>
      <c r="P729" t="s">
        <v>36</v>
      </c>
      <c r="Q729">
        <v>14.1</v>
      </c>
      <c r="R729">
        <f t="shared" si="44"/>
        <v>3</v>
      </c>
      <c r="S729">
        <f t="shared" si="45"/>
        <v>2</v>
      </c>
      <c r="T729">
        <f t="shared" si="46"/>
        <v>0</v>
      </c>
      <c r="U729" s="2" t="str">
        <f t="shared" si="47"/>
        <v>2</v>
      </c>
    </row>
    <row r="730" spans="1:21" x14ac:dyDescent="0.25">
      <c r="A730">
        <v>1893</v>
      </c>
      <c r="B730" t="s">
        <v>31</v>
      </c>
      <c r="C730">
        <v>0.56499999999999995</v>
      </c>
      <c r="D730">
        <v>0.45</v>
      </c>
      <c r="E730">
        <v>0.16</v>
      </c>
      <c r="F730">
        <v>0.89500000000000002</v>
      </c>
      <c r="G730">
        <v>0.41499999999999998</v>
      </c>
      <c r="H730">
        <v>0.19500000000000001</v>
      </c>
      <c r="I730">
        <v>0.246</v>
      </c>
      <c r="J730">
        <v>9</v>
      </c>
      <c r="K730">
        <v>10</v>
      </c>
      <c r="L730" t="s">
        <v>23</v>
      </c>
      <c r="M730" t="s">
        <v>24</v>
      </c>
      <c r="N730" t="s">
        <v>25</v>
      </c>
      <c r="O730">
        <v>5</v>
      </c>
      <c r="P730" t="s">
        <v>34</v>
      </c>
      <c r="Q730">
        <v>12.8</v>
      </c>
      <c r="R730">
        <f t="shared" si="44"/>
        <v>3</v>
      </c>
      <c r="S730">
        <f t="shared" si="45"/>
        <v>3</v>
      </c>
      <c r="T730">
        <f t="shared" si="46"/>
        <v>3</v>
      </c>
      <c r="U730" s="2" t="str">
        <f t="shared" si="47"/>
        <v>3</v>
      </c>
    </row>
    <row r="731" spans="1:21" x14ac:dyDescent="0.25">
      <c r="A731">
        <v>2870</v>
      </c>
      <c r="B731" t="s">
        <v>17</v>
      </c>
      <c r="C731">
        <v>0.37</v>
      </c>
      <c r="D731">
        <v>0.28000000000000003</v>
      </c>
      <c r="E731">
        <v>8.5000000000000006E-2</v>
      </c>
      <c r="F731">
        <v>0.19800000000000001</v>
      </c>
      <c r="G731">
        <v>8.0500000000000002E-2</v>
      </c>
      <c r="H731">
        <v>4.5499999999999999E-2</v>
      </c>
      <c r="I731">
        <v>5.8000000000000003E-2</v>
      </c>
      <c r="J731">
        <v>5</v>
      </c>
      <c r="K731">
        <v>5</v>
      </c>
      <c r="L731" t="s">
        <v>49</v>
      </c>
      <c r="M731" t="s">
        <v>50</v>
      </c>
      <c r="N731" t="s">
        <v>51</v>
      </c>
      <c r="O731">
        <v>4</v>
      </c>
      <c r="P731" t="s">
        <v>59</v>
      </c>
      <c r="Q731">
        <v>6.1</v>
      </c>
      <c r="R731">
        <f t="shared" si="44"/>
        <v>3</v>
      </c>
      <c r="S731">
        <f t="shared" si="45"/>
        <v>2</v>
      </c>
      <c r="T731">
        <f t="shared" si="46"/>
        <v>0</v>
      </c>
      <c r="U731" s="2" t="str">
        <f t="shared" si="47"/>
        <v>2</v>
      </c>
    </row>
    <row r="732" spans="1:21" x14ac:dyDescent="0.25">
      <c r="A732">
        <v>1099</v>
      </c>
      <c r="B732" t="s">
        <v>31</v>
      </c>
      <c r="C732">
        <v>0.49</v>
      </c>
      <c r="D732">
        <v>0.46500000000000002</v>
      </c>
      <c r="E732">
        <v>0.125</v>
      </c>
      <c r="F732">
        <v>0.52249999999999996</v>
      </c>
      <c r="G732">
        <v>0.23499999999999999</v>
      </c>
      <c r="H732">
        <v>0.13</v>
      </c>
      <c r="I732">
        <v>0.14099999999999999</v>
      </c>
      <c r="J732">
        <v>7</v>
      </c>
      <c r="K732">
        <v>13</v>
      </c>
      <c r="L732" t="s">
        <v>27</v>
      </c>
      <c r="M732" t="s">
        <v>28</v>
      </c>
      <c r="N732" t="s">
        <v>29</v>
      </c>
      <c r="O732">
        <v>3</v>
      </c>
      <c r="P732" t="s">
        <v>39</v>
      </c>
      <c r="Q732">
        <v>3.6</v>
      </c>
      <c r="R732">
        <f t="shared" si="44"/>
        <v>3</v>
      </c>
      <c r="S732">
        <f t="shared" si="45"/>
        <v>2</v>
      </c>
      <c r="T732">
        <f t="shared" si="46"/>
        <v>0</v>
      </c>
      <c r="U732" s="2" t="str">
        <f t="shared" si="47"/>
        <v>2</v>
      </c>
    </row>
    <row r="733" spans="1:21" x14ac:dyDescent="0.25">
      <c r="A733">
        <v>3911</v>
      </c>
      <c r="B733" t="s">
        <v>31</v>
      </c>
      <c r="C733">
        <v>0.45500000000000002</v>
      </c>
      <c r="D733">
        <v>0.35499999999999998</v>
      </c>
      <c r="E733">
        <v>0.13500000000000001</v>
      </c>
      <c r="F733">
        <v>0.47449999999999998</v>
      </c>
      <c r="G733">
        <v>0.1865</v>
      </c>
      <c r="H733">
        <v>9.35E-2</v>
      </c>
      <c r="I733">
        <v>0.16800000000000001</v>
      </c>
      <c r="J733">
        <v>13</v>
      </c>
      <c r="K733">
        <v>13</v>
      </c>
      <c r="L733" t="s">
        <v>27</v>
      </c>
      <c r="M733" t="s">
        <v>28</v>
      </c>
      <c r="N733" t="s">
        <v>29</v>
      </c>
      <c r="O733">
        <v>5</v>
      </c>
      <c r="P733" t="s">
        <v>34</v>
      </c>
      <c r="Q733">
        <v>12.8</v>
      </c>
      <c r="R733">
        <f t="shared" si="44"/>
        <v>3</v>
      </c>
      <c r="S733">
        <f t="shared" si="45"/>
        <v>2</v>
      </c>
      <c r="T733">
        <f t="shared" si="46"/>
        <v>0</v>
      </c>
      <c r="U733" s="2" t="str">
        <f t="shared" si="47"/>
        <v>2</v>
      </c>
    </row>
    <row r="734" spans="1:21" x14ac:dyDescent="0.25">
      <c r="A734">
        <v>688</v>
      </c>
      <c r="B734" t="s">
        <v>22</v>
      </c>
      <c r="C734">
        <v>0.53500000000000003</v>
      </c>
      <c r="D734">
        <v>0.40500000000000003</v>
      </c>
      <c r="E734">
        <v>0.125</v>
      </c>
      <c r="F734">
        <v>0.92700000000000005</v>
      </c>
      <c r="G734">
        <v>0.26</v>
      </c>
      <c r="H734">
        <v>0.14249999999999999</v>
      </c>
      <c r="I734">
        <v>0.34499999999999997</v>
      </c>
      <c r="J734">
        <v>16</v>
      </c>
      <c r="K734">
        <v>13</v>
      </c>
      <c r="L734" t="s">
        <v>27</v>
      </c>
      <c r="M734" t="s">
        <v>28</v>
      </c>
      <c r="N734" t="s">
        <v>29</v>
      </c>
      <c r="O734">
        <v>7</v>
      </c>
      <c r="P734" t="s">
        <v>26</v>
      </c>
      <c r="Q734">
        <v>2.5</v>
      </c>
      <c r="R734">
        <f t="shared" si="44"/>
        <v>3</v>
      </c>
      <c r="S734">
        <f t="shared" si="45"/>
        <v>2</v>
      </c>
      <c r="T734">
        <f t="shared" si="46"/>
        <v>0</v>
      </c>
      <c r="U734" s="2" t="str">
        <f t="shared" si="47"/>
        <v>2</v>
      </c>
    </row>
    <row r="735" spans="1:21" x14ac:dyDescent="0.25">
      <c r="A735">
        <v>2959</v>
      </c>
      <c r="B735" t="s">
        <v>22</v>
      </c>
      <c r="C735">
        <v>0.65500000000000003</v>
      </c>
      <c r="D735">
        <v>0.51500000000000001</v>
      </c>
      <c r="E735">
        <v>0.2</v>
      </c>
      <c r="F735">
        <v>1.494</v>
      </c>
      <c r="G735">
        <v>0.72550000000000003</v>
      </c>
      <c r="H735">
        <v>0.309</v>
      </c>
      <c r="I735">
        <v>0.40500000000000003</v>
      </c>
      <c r="J735">
        <v>12</v>
      </c>
      <c r="K735">
        <v>3</v>
      </c>
      <c r="L735" t="s">
        <v>46</v>
      </c>
      <c r="M735" t="s">
        <v>47</v>
      </c>
      <c r="N735" t="s">
        <v>48</v>
      </c>
      <c r="O735">
        <v>4</v>
      </c>
      <c r="P735" t="s">
        <v>59</v>
      </c>
      <c r="Q735">
        <v>6.1</v>
      </c>
      <c r="R735">
        <f t="shared" si="44"/>
        <v>3</v>
      </c>
      <c r="S735">
        <f t="shared" si="45"/>
        <v>2</v>
      </c>
      <c r="T735">
        <f t="shared" si="46"/>
        <v>0</v>
      </c>
      <c r="U735" s="2" t="str">
        <f t="shared" si="47"/>
        <v>2</v>
      </c>
    </row>
    <row r="736" spans="1:21" x14ac:dyDescent="0.25">
      <c r="A736">
        <v>1043</v>
      </c>
      <c r="B736" t="s">
        <v>22</v>
      </c>
      <c r="C736">
        <v>0.67500000000000004</v>
      </c>
      <c r="D736">
        <v>0.56499999999999995</v>
      </c>
      <c r="E736">
        <v>0.19500000000000001</v>
      </c>
      <c r="F736">
        <v>1.8374999999999999</v>
      </c>
      <c r="G736">
        <v>0.76449999999999996</v>
      </c>
      <c r="H736">
        <v>0.36149999999999999</v>
      </c>
      <c r="I736">
        <v>0.55300000000000005</v>
      </c>
      <c r="J736">
        <v>12</v>
      </c>
      <c r="K736">
        <v>7</v>
      </c>
      <c r="L736" t="s">
        <v>43</v>
      </c>
      <c r="M736" t="s">
        <v>44</v>
      </c>
      <c r="N736" t="s">
        <v>45</v>
      </c>
      <c r="O736">
        <v>4</v>
      </c>
      <c r="P736" t="s">
        <v>59</v>
      </c>
      <c r="Q736">
        <v>6.1</v>
      </c>
      <c r="R736">
        <f t="shared" si="44"/>
        <v>3</v>
      </c>
      <c r="S736">
        <f t="shared" si="45"/>
        <v>2</v>
      </c>
      <c r="T736">
        <f t="shared" si="46"/>
        <v>0</v>
      </c>
      <c r="U736" s="2" t="str">
        <f t="shared" si="47"/>
        <v>2</v>
      </c>
    </row>
    <row r="737" spans="1:21" x14ac:dyDescent="0.25">
      <c r="A737">
        <v>2133</v>
      </c>
      <c r="B737" t="s">
        <v>22</v>
      </c>
      <c r="C737">
        <v>0.52</v>
      </c>
      <c r="D737">
        <v>0.41</v>
      </c>
      <c r="E737">
        <v>0.125</v>
      </c>
      <c r="F737">
        <v>0.69850000000000001</v>
      </c>
      <c r="G737">
        <v>0.29449999999999998</v>
      </c>
      <c r="H737">
        <v>0.16250000000000001</v>
      </c>
      <c r="I737">
        <v>0.215</v>
      </c>
      <c r="J737">
        <v>10</v>
      </c>
      <c r="K737">
        <v>14</v>
      </c>
      <c r="L737" t="s">
        <v>60</v>
      </c>
      <c r="M737" t="s">
        <v>61</v>
      </c>
      <c r="N737" t="s">
        <v>62</v>
      </c>
      <c r="O737">
        <v>7</v>
      </c>
      <c r="P737" t="s">
        <v>26</v>
      </c>
      <c r="Q737">
        <v>2.5</v>
      </c>
      <c r="R737">
        <f t="shared" si="44"/>
        <v>3</v>
      </c>
      <c r="S737">
        <f t="shared" si="45"/>
        <v>2</v>
      </c>
      <c r="T737">
        <f t="shared" si="46"/>
        <v>0</v>
      </c>
      <c r="U737" s="2" t="str">
        <f t="shared" si="47"/>
        <v>2</v>
      </c>
    </row>
    <row r="738" spans="1:21" x14ac:dyDescent="0.25">
      <c r="A738">
        <v>1884</v>
      </c>
      <c r="B738" t="s">
        <v>31</v>
      </c>
      <c r="C738">
        <v>0.55500000000000005</v>
      </c>
      <c r="D738">
        <v>0.41</v>
      </c>
      <c r="E738">
        <v>0.125</v>
      </c>
      <c r="F738">
        <v>0.59899999999999998</v>
      </c>
      <c r="G738">
        <v>0.23449999999999999</v>
      </c>
      <c r="H738">
        <v>0.14649999999999999</v>
      </c>
      <c r="I738">
        <v>0.19400000000000001</v>
      </c>
      <c r="J738">
        <v>8</v>
      </c>
      <c r="K738">
        <v>12</v>
      </c>
      <c r="L738" t="s">
        <v>63</v>
      </c>
      <c r="M738" t="s">
        <v>64</v>
      </c>
      <c r="N738" t="s">
        <v>29</v>
      </c>
      <c r="O738">
        <v>5</v>
      </c>
      <c r="P738" t="s">
        <v>34</v>
      </c>
      <c r="Q738">
        <v>12.8</v>
      </c>
      <c r="R738">
        <f t="shared" si="44"/>
        <v>3</v>
      </c>
      <c r="S738">
        <f t="shared" si="45"/>
        <v>2</v>
      </c>
      <c r="T738">
        <f t="shared" si="46"/>
        <v>0</v>
      </c>
      <c r="U738" s="2" t="str">
        <f t="shared" si="47"/>
        <v>2</v>
      </c>
    </row>
    <row r="739" spans="1:21" x14ac:dyDescent="0.25">
      <c r="A739">
        <v>1299</v>
      </c>
      <c r="B739" t="s">
        <v>17</v>
      </c>
      <c r="C739">
        <v>0.53</v>
      </c>
      <c r="D739">
        <v>0.42</v>
      </c>
      <c r="E739">
        <v>0.155</v>
      </c>
      <c r="F739">
        <v>0.81</v>
      </c>
      <c r="G739">
        <v>0.47249999999999998</v>
      </c>
      <c r="H739">
        <v>0.111</v>
      </c>
      <c r="I739">
        <v>0.192</v>
      </c>
      <c r="J739">
        <v>10</v>
      </c>
      <c r="K739">
        <v>8</v>
      </c>
      <c r="L739" t="s">
        <v>55</v>
      </c>
      <c r="M739" t="s">
        <v>56</v>
      </c>
      <c r="N739" t="s">
        <v>57</v>
      </c>
      <c r="O739">
        <v>10</v>
      </c>
      <c r="P739" t="s">
        <v>35</v>
      </c>
      <c r="Q739">
        <v>24.1</v>
      </c>
      <c r="R739">
        <f t="shared" si="44"/>
        <v>3</v>
      </c>
      <c r="S739">
        <f t="shared" si="45"/>
        <v>3</v>
      </c>
      <c r="T739">
        <f t="shared" si="46"/>
        <v>3</v>
      </c>
      <c r="U739" s="2" t="str">
        <f t="shared" si="47"/>
        <v>3</v>
      </c>
    </row>
    <row r="740" spans="1:21" x14ac:dyDescent="0.25">
      <c r="A740">
        <v>2384</v>
      </c>
      <c r="B740" t="s">
        <v>22</v>
      </c>
      <c r="C740">
        <v>0.52500000000000002</v>
      </c>
      <c r="D740">
        <v>0.39</v>
      </c>
      <c r="E740">
        <v>0.13500000000000001</v>
      </c>
      <c r="F740">
        <v>0.60050000000000003</v>
      </c>
      <c r="G740">
        <v>0.22650000000000001</v>
      </c>
      <c r="H740">
        <v>0.13100000000000001</v>
      </c>
      <c r="I740">
        <v>0.21</v>
      </c>
      <c r="J740">
        <v>16</v>
      </c>
      <c r="K740">
        <v>6</v>
      </c>
      <c r="L740" t="s">
        <v>40</v>
      </c>
      <c r="M740" t="s">
        <v>41</v>
      </c>
      <c r="N740" t="s">
        <v>42</v>
      </c>
      <c r="O740">
        <v>3</v>
      </c>
      <c r="P740" t="s">
        <v>39</v>
      </c>
      <c r="Q740">
        <v>3.6</v>
      </c>
      <c r="R740">
        <f t="shared" si="44"/>
        <v>3</v>
      </c>
      <c r="S740">
        <f t="shared" si="45"/>
        <v>2</v>
      </c>
      <c r="T740">
        <f t="shared" si="46"/>
        <v>0</v>
      </c>
      <c r="U740" s="2" t="str">
        <f t="shared" si="47"/>
        <v>2</v>
      </c>
    </row>
    <row r="741" spans="1:21" x14ac:dyDescent="0.25">
      <c r="A741">
        <v>2381</v>
      </c>
      <c r="B741" t="s">
        <v>31</v>
      </c>
      <c r="C741">
        <v>0.17499999999999999</v>
      </c>
      <c r="D741">
        <v>0.13500000000000001</v>
      </c>
      <c r="E741">
        <v>0.04</v>
      </c>
      <c r="F741">
        <v>3.0499999999999999E-2</v>
      </c>
      <c r="G741">
        <v>1.0999999999999999E-2</v>
      </c>
      <c r="H741">
        <v>7.4999999999999997E-3</v>
      </c>
      <c r="I741">
        <v>0.01</v>
      </c>
      <c r="J741">
        <v>5</v>
      </c>
      <c r="K741">
        <v>12</v>
      </c>
      <c r="L741" t="s">
        <v>63</v>
      </c>
      <c r="M741" t="s">
        <v>64</v>
      </c>
      <c r="N741" t="s">
        <v>29</v>
      </c>
      <c r="O741">
        <v>2</v>
      </c>
      <c r="P741" t="s">
        <v>70</v>
      </c>
      <c r="Q741">
        <v>18</v>
      </c>
      <c r="R741">
        <f t="shared" si="44"/>
        <v>3</v>
      </c>
      <c r="S741">
        <f t="shared" si="45"/>
        <v>2</v>
      </c>
      <c r="T741">
        <f t="shared" si="46"/>
        <v>0</v>
      </c>
      <c r="U741" s="2" t="str">
        <f t="shared" si="47"/>
        <v>2</v>
      </c>
    </row>
    <row r="742" spans="1:21" x14ac:dyDescent="0.25">
      <c r="A742">
        <v>3559</v>
      </c>
      <c r="B742" t="s">
        <v>17</v>
      </c>
      <c r="C742">
        <v>0.55000000000000004</v>
      </c>
      <c r="D742">
        <v>0.42499999999999999</v>
      </c>
      <c r="E742">
        <v>0.155</v>
      </c>
      <c r="F742">
        <v>0.87250000000000005</v>
      </c>
      <c r="G742">
        <v>0.41199999999999998</v>
      </c>
      <c r="H742">
        <v>0.187</v>
      </c>
      <c r="I742">
        <v>0.24249999999999999</v>
      </c>
      <c r="J742">
        <v>10</v>
      </c>
      <c r="K742">
        <v>14</v>
      </c>
      <c r="L742" t="s">
        <v>60</v>
      </c>
      <c r="M742" t="s">
        <v>61</v>
      </c>
      <c r="N742" t="s">
        <v>62</v>
      </c>
      <c r="O742">
        <v>4</v>
      </c>
      <c r="P742" t="s">
        <v>59</v>
      </c>
      <c r="Q742">
        <v>6.1</v>
      </c>
      <c r="R742">
        <f t="shared" si="44"/>
        <v>3</v>
      </c>
      <c r="S742">
        <f t="shared" si="45"/>
        <v>3</v>
      </c>
      <c r="T742">
        <f t="shared" si="46"/>
        <v>3</v>
      </c>
      <c r="U742" s="2" t="str">
        <f t="shared" si="47"/>
        <v>3</v>
      </c>
    </row>
    <row r="743" spans="1:21" x14ac:dyDescent="0.25">
      <c r="A743">
        <v>1745</v>
      </c>
      <c r="B743" t="s">
        <v>22</v>
      </c>
      <c r="C743">
        <v>0.68500000000000005</v>
      </c>
      <c r="D743">
        <v>0.56499999999999995</v>
      </c>
      <c r="E743">
        <v>0.17499999999999999</v>
      </c>
      <c r="F743">
        <v>1.6379999999999999</v>
      </c>
      <c r="G743">
        <v>0.77749999999999997</v>
      </c>
      <c r="H743">
        <v>0.375</v>
      </c>
      <c r="I743">
        <v>0.438</v>
      </c>
      <c r="J743">
        <v>11</v>
      </c>
      <c r="K743">
        <v>1</v>
      </c>
      <c r="L743" t="s">
        <v>65</v>
      </c>
      <c r="M743" t="s">
        <v>66</v>
      </c>
      <c r="N743" t="s">
        <v>29</v>
      </c>
      <c r="O743">
        <v>1</v>
      </c>
      <c r="P743" t="s">
        <v>21</v>
      </c>
      <c r="Q743">
        <v>22.1</v>
      </c>
      <c r="R743">
        <f t="shared" si="44"/>
        <v>3</v>
      </c>
      <c r="S743">
        <f t="shared" si="45"/>
        <v>2</v>
      </c>
      <c r="T743">
        <f t="shared" si="46"/>
        <v>0</v>
      </c>
      <c r="U743" s="2" t="str">
        <f t="shared" si="47"/>
        <v>2</v>
      </c>
    </row>
    <row r="744" spans="1:21" x14ac:dyDescent="0.25">
      <c r="A744">
        <v>2053</v>
      </c>
      <c r="B744" t="s">
        <v>31</v>
      </c>
      <c r="C744">
        <v>0.46</v>
      </c>
      <c r="D744">
        <v>0.34499999999999997</v>
      </c>
      <c r="E744">
        <v>0.12</v>
      </c>
      <c r="F744">
        <v>0.49349999999999999</v>
      </c>
      <c r="G744">
        <v>0.24349999999999999</v>
      </c>
      <c r="H744">
        <v>0.11749999999999999</v>
      </c>
      <c r="I744">
        <v>0.13200000000000001</v>
      </c>
      <c r="J744">
        <v>8</v>
      </c>
      <c r="K744">
        <v>5</v>
      </c>
      <c r="L744" t="s">
        <v>49</v>
      </c>
      <c r="M744" t="s">
        <v>50</v>
      </c>
      <c r="N744" t="s">
        <v>51</v>
      </c>
      <c r="O744">
        <v>8</v>
      </c>
      <c r="P744" t="s">
        <v>30</v>
      </c>
      <c r="Q744">
        <v>12.3</v>
      </c>
      <c r="R744">
        <f t="shared" si="44"/>
        <v>3</v>
      </c>
      <c r="S744">
        <f t="shared" si="45"/>
        <v>2</v>
      </c>
      <c r="T744">
        <f t="shared" si="46"/>
        <v>0</v>
      </c>
      <c r="U744" s="2" t="str">
        <f t="shared" si="47"/>
        <v>2</v>
      </c>
    </row>
    <row r="745" spans="1:21" x14ac:dyDescent="0.25">
      <c r="A745">
        <v>3077</v>
      </c>
      <c r="B745" t="s">
        <v>22</v>
      </c>
      <c r="C745">
        <v>0.68</v>
      </c>
      <c r="D745">
        <v>0.56000000000000005</v>
      </c>
      <c r="E745">
        <v>0.19500000000000001</v>
      </c>
      <c r="F745">
        <v>1.6639999999999999</v>
      </c>
      <c r="G745">
        <v>0.57999999999999996</v>
      </c>
      <c r="H745">
        <v>0.38550000000000001</v>
      </c>
      <c r="I745">
        <v>0.54500000000000004</v>
      </c>
      <c r="J745">
        <v>11</v>
      </c>
      <c r="K745">
        <v>1</v>
      </c>
      <c r="L745" t="s">
        <v>65</v>
      </c>
      <c r="M745" t="s">
        <v>66</v>
      </c>
      <c r="N745" t="s">
        <v>29</v>
      </c>
      <c r="O745">
        <v>7</v>
      </c>
      <c r="P745" t="s">
        <v>26</v>
      </c>
      <c r="Q745">
        <v>2.5</v>
      </c>
      <c r="R745">
        <f t="shared" si="44"/>
        <v>3</v>
      </c>
      <c r="S745">
        <f t="shared" si="45"/>
        <v>2</v>
      </c>
      <c r="T745">
        <f t="shared" si="46"/>
        <v>0</v>
      </c>
      <c r="U745" s="2" t="str">
        <f t="shared" si="47"/>
        <v>2</v>
      </c>
    </row>
    <row r="746" spans="1:21" x14ac:dyDescent="0.25">
      <c r="A746">
        <v>3058</v>
      </c>
      <c r="B746" t="s">
        <v>31</v>
      </c>
      <c r="C746">
        <v>0.61499999999999999</v>
      </c>
      <c r="D746">
        <v>0.49</v>
      </c>
      <c r="E746">
        <v>0.17</v>
      </c>
      <c r="F746">
        <v>1.145</v>
      </c>
      <c r="G746">
        <v>0.49149999999999999</v>
      </c>
      <c r="H746">
        <v>0.20799999999999999</v>
      </c>
      <c r="I746">
        <v>0.34300000000000003</v>
      </c>
      <c r="J746">
        <v>13</v>
      </c>
      <c r="K746">
        <v>4</v>
      </c>
      <c r="L746" t="s">
        <v>18</v>
      </c>
      <c r="M746" t="s">
        <v>19</v>
      </c>
      <c r="N746" t="s">
        <v>20</v>
      </c>
      <c r="O746">
        <v>9</v>
      </c>
      <c r="P746" t="s">
        <v>58</v>
      </c>
      <c r="Q746">
        <v>1.9</v>
      </c>
      <c r="R746">
        <f t="shared" si="44"/>
        <v>3</v>
      </c>
      <c r="S746">
        <f t="shared" si="45"/>
        <v>3</v>
      </c>
      <c r="T746">
        <f t="shared" si="46"/>
        <v>3</v>
      </c>
      <c r="U746" s="2" t="str">
        <f t="shared" si="47"/>
        <v>3</v>
      </c>
    </row>
    <row r="747" spans="1:21" x14ac:dyDescent="0.25">
      <c r="A747">
        <v>265</v>
      </c>
      <c r="B747" t="s">
        <v>31</v>
      </c>
      <c r="C747">
        <v>0.27</v>
      </c>
      <c r="D747">
        <v>0.2</v>
      </c>
      <c r="E747">
        <v>0.08</v>
      </c>
      <c r="F747">
        <v>0.1205</v>
      </c>
      <c r="G747">
        <v>4.65E-2</v>
      </c>
      <c r="H747">
        <v>2.8000000000000001E-2</v>
      </c>
      <c r="I747">
        <v>0.04</v>
      </c>
      <c r="J747">
        <v>6</v>
      </c>
      <c r="K747">
        <v>8</v>
      </c>
      <c r="L747" t="s">
        <v>55</v>
      </c>
      <c r="M747" t="s">
        <v>56</v>
      </c>
      <c r="N747" t="s">
        <v>57</v>
      </c>
      <c r="O747">
        <v>4</v>
      </c>
      <c r="P747" t="s">
        <v>59</v>
      </c>
      <c r="Q747">
        <v>6.1</v>
      </c>
      <c r="R747">
        <f t="shared" si="44"/>
        <v>3</v>
      </c>
      <c r="S747">
        <f t="shared" si="45"/>
        <v>2</v>
      </c>
      <c r="T747">
        <f t="shared" si="46"/>
        <v>0</v>
      </c>
      <c r="U747" s="2" t="str">
        <f t="shared" si="47"/>
        <v>2</v>
      </c>
    </row>
    <row r="748" spans="1:21" x14ac:dyDescent="0.25">
      <c r="A748">
        <v>896</v>
      </c>
      <c r="B748" t="s">
        <v>17</v>
      </c>
      <c r="C748">
        <v>0.255</v>
      </c>
      <c r="D748">
        <v>0.19</v>
      </c>
      <c r="E748">
        <v>0.05</v>
      </c>
      <c r="F748">
        <v>8.3000000000000004E-2</v>
      </c>
      <c r="G748">
        <v>2.9499999999999998E-2</v>
      </c>
      <c r="H748">
        <v>2.1499999999999998E-2</v>
      </c>
      <c r="I748">
        <v>2.7E-2</v>
      </c>
      <c r="J748">
        <v>6</v>
      </c>
      <c r="K748">
        <v>15</v>
      </c>
      <c r="L748" t="s">
        <v>32</v>
      </c>
      <c r="M748" t="s">
        <v>33</v>
      </c>
      <c r="N748" t="s">
        <v>29</v>
      </c>
      <c r="O748">
        <v>4</v>
      </c>
      <c r="P748" t="s">
        <v>59</v>
      </c>
      <c r="Q748">
        <v>6.1</v>
      </c>
      <c r="R748">
        <f t="shared" si="44"/>
        <v>3</v>
      </c>
      <c r="S748">
        <f t="shared" si="45"/>
        <v>2</v>
      </c>
      <c r="T748">
        <f t="shared" si="46"/>
        <v>0</v>
      </c>
      <c r="U748" s="2" t="str">
        <f t="shared" si="47"/>
        <v>2</v>
      </c>
    </row>
    <row r="749" spans="1:21" x14ac:dyDescent="0.25">
      <c r="A749">
        <v>2424</v>
      </c>
      <c r="B749" t="s">
        <v>22</v>
      </c>
      <c r="C749">
        <v>0.41</v>
      </c>
      <c r="D749">
        <v>0.315</v>
      </c>
      <c r="E749">
        <v>0.11</v>
      </c>
      <c r="F749">
        <v>0.32100000000000001</v>
      </c>
      <c r="G749">
        <v>0.1255</v>
      </c>
      <c r="H749">
        <v>6.5500000000000003E-2</v>
      </c>
      <c r="I749">
        <v>9.5000000000000001E-2</v>
      </c>
      <c r="J749">
        <v>10</v>
      </c>
      <c r="K749">
        <v>9</v>
      </c>
      <c r="L749" t="s">
        <v>67</v>
      </c>
      <c r="M749" t="s">
        <v>68</v>
      </c>
      <c r="N749" t="s">
        <v>69</v>
      </c>
      <c r="O749">
        <v>9</v>
      </c>
      <c r="P749" t="s">
        <v>58</v>
      </c>
      <c r="Q749">
        <v>1.9</v>
      </c>
      <c r="R749">
        <f t="shared" si="44"/>
        <v>3</v>
      </c>
      <c r="S749">
        <f t="shared" si="45"/>
        <v>2</v>
      </c>
      <c r="T749">
        <f t="shared" si="46"/>
        <v>0</v>
      </c>
      <c r="U749" s="2" t="str">
        <f t="shared" si="47"/>
        <v>2</v>
      </c>
    </row>
    <row r="750" spans="1:21" x14ac:dyDescent="0.25">
      <c r="A750">
        <v>930</v>
      </c>
      <c r="B750" t="s">
        <v>17</v>
      </c>
      <c r="C750">
        <v>0.44</v>
      </c>
      <c r="D750">
        <v>0.34499999999999997</v>
      </c>
      <c r="E750">
        <v>0.13</v>
      </c>
      <c r="F750">
        <v>0.44950000000000001</v>
      </c>
      <c r="G750">
        <v>0.20899999999999999</v>
      </c>
      <c r="H750">
        <v>8.3500000000000005E-2</v>
      </c>
      <c r="I750">
        <v>0.13400000000000001</v>
      </c>
      <c r="J750">
        <v>6</v>
      </c>
      <c r="K750">
        <v>8</v>
      </c>
      <c r="L750" t="s">
        <v>55</v>
      </c>
      <c r="M750" t="s">
        <v>56</v>
      </c>
      <c r="N750" t="s">
        <v>57</v>
      </c>
      <c r="O750">
        <v>2</v>
      </c>
      <c r="P750" t="s">
        <v>70</v>
      </c>
      <c r="Q750">
        <v>18</v>
      </c>
      <c r="R750">
        <f t="shared" si="44"/>
        <v>3</v>
      </c>
      <c r="S750">
        <f t="shared" si="45"/>
        <v>2</v>
      </c>
      <c r="T750">
        <f t="shared" si="46"/>
        <v>0</v>
      </c>
      <c r="U750" s="2" t="str">
        <f t="shared" si="47"/>
        <v>2</v>
      </c>
    </row>
    <row r="751" spans="1:21" x14ac:dyDescent="0.25">
      <c r="A751">
        <v>292</v>
      </c>
      <c r="B751" t="s">
        <v>22</v>
      </c>
      <c r="C751">
        <v>0.56499999999999995</v>
      </c>
      <c r="D751">
        <v>0.505</v>
      </c>
      <c r="E751">
        <v>0.21</v>
      </c>
      <c r="F751">
        <v>1.2765</v>
      </c>
      <c r="G751">
        <v>0.501</v>
      </c>
      <c r="H751">
        <v>0.27900000000000003</v>
      </c>
      <c r="I751">
        <v>0.35499999999999998</v>
      </c>
      <c r="J751">
        <v>12</v>
      </c>
      <c r="K751">
        <v>13</v>
      </c>
      <c r="L751" t="s">
        <v>27</v>
      </c>
      <c r="M751" t="s">
        <v>28</v>
      </c>
      <c r="N751" t="s">
        <v>29</v>
      </c>
      <c r="O751">
        <v>7</v>
      </c>
      <c r="P751" t="s">
        <v>26</v>
      </c>
      <c r="Q751">
        <v>2.5</v>
      </c>
      <c r="R751">
        <f t="shared" si="44"/>
        <v>3</v>
      </c>
      <c r="S751">
        <f t="shared" si="45"/>
        <v>2</v>
      </c>
      <c r="T751">
        <f t="shared" si="46"/>
        <v>0</v>
      </c>
      <c r="U751" s="2" t="str">
        <f t="shared" si="47"/>
        <v>2</v>
      </c>
    </row>
    <row r="752" spans="1:21" x14ac:dyDescent="0.25">
      <c r="A752">
        <v>3082</v>
      </c>
      <c r="B752" t="s">
        <v>22</v>
      </c>
      <c r="C752">
        <v>0.73</v>
      </c>
      <c r="D752">
        <v>0.55000000000000004</v>
      </c>
      <c r="E752">
        <v>0.20499999999999999</v>
      </c>
      <c r="F752">
        <v>1.9079999999999999</v>
      </c>
      <c r="G752">
        <v>0.54149999999999998</v>
      </c>
      <c r="H752">
        <v>0.35649999999999998</v>
      </c>
      <c r="I752">
        <v>0.59650000000000003</v>
      </c>
      <c r="J752">
        <v>14</v>
      </c>
      <c r="K752">
        <v>15</v>
      </c>
      <c r="L752" t="s">
        <v>32</v>
      </c>
      <c r="M752" t="s">
        <v>33</v>
      </c>
      <c r="N752" t="s">
        <v>29</v>
      </c>
      <c r="O752">
        <v>7</v>
      </c>
      <c r="P752" t="s">
        <v>26</v>
      </c>
      <c r="Q752">
        <v>2.5</v>
      </c>
      <c r="R752">
        <f t="shared" si="44"/>
        <v>3</v>
      </c>
      <c r="S752">
        <f t="shared" si="45"/>
        <v>2</v>
      </c>
      <c r="T752">
        <f t="shared" si="46"/>
        <v>0</v>
      </c>
      <c r="U752" s="2" t="str">
        <f t="shared" si="47"/>
        <v>2</v>
      </c>
    </row>
    <row r="753" spans="1:21" x14ac:dyDescent="0.25">
      <c r="A753">
        <v>620</v>
      </c>
      <c r="B753" t="s">
        <v>31</v>
      </c>
      <c r="C753">
        <v>0.23499999999999999</v>
      </c>
      <c r="D753">
        <v>0.17</v>
      </c>
      <c r="E753">
        <v>5.5E-2</v>
      </c>
      <c r="F753">
        <v>5.1499999999999997E-2</v>
      </c>
      <c r="G753">
        <v>1.7999999999999999E-2</v>
      </c>
      <c r="H753">
        <v>1.0500000000000001E-2</v>
      </c>
      <c r="I753">
        <v>1.95E-2</v>
      </c>
      <c r="J753">
        <v>7</v>
      </c>
      <c r="K753">
        <v>11</v>
      </c>
      <c r="L753" t="s">
        <v>37</v>
      </c>
      <c r="M753" t="s">
        <v>38</v>
      </c>
      <c r="N753" t="s">
        <v>29</v>
      </c>
      <c r="O753">
        <v>10</v>
      </c>
      <c r="P753" t="s">
        <v>35</v>
      </c>
      <c r="Q753">
        <v>24.1</v>
      </c>
      <c r="R753">
        <f t="shared" si="44"/>
        <v>3</v>
      </c>
      <c r="S753">
        <f t="shared" si="45"/>
        <v>2</v>
      </c>
      <c r="T753">
        <f t="shared" si="46"/>
        <v>0</v>
      </c>
      <c r="U753" s="2" t="str">
        <f t="shared" si="47"/>
        <v>2</v>
      </c>
    </row>
    <row r="754" spans="1:21" x14ac:dyDescent="0.25">
      <c r="A754">
        <v>4012</v>
      </c>
      <c r="B754" t="s">
        <v>31</v>
      </c>
      <c r="C754">
        <v>0.61499999999999999</v>
      </c>
      <c r="D754">
        <v>0.53</v>
      </c>
      <c r="E754">
        <v>0.17</v>
      </c>
      <c r="F754">
        <v>1.1200000000000001</v>
      </c>
      <c r="G754">
        <v>0.57750000000000001</v>
      </c>
      <c r="H754">
        <v>0.20949999999999999</v>
      </c>
      <c r="I754">
        <v>0.28599999999999998</v>
      </c>
      <c r="J754">
        <v>9</v>
      </c>
      <c r="K754">
        <v>12</v>
      </c>
      <c r="L754" t="s">
        <v>63</v>
      </c>
      <c r="M754" t="s">
        <v>64</v>
      </c>
      <c r="N754" t="s">
        <v>29</v>
      </c>
      <c r="O754">
        <v>6</v>
      </c>
      <c r="P754" t="s">
        <v>36</v>
      </c>
      <c r="Q754">
        <v>14.1</v>
      </c>
      <c r="R754">
        <f t="shared" si="44"/>
        <v>3</v>
      </c>
      <c r="S754">
        <f t="shared" si="45"/>
        <v>3</v>
      </c>
      <c r="T754">
        <f t="shared" si="46"/>
        <v>3</v>
      </c>
      <c r="U754" s="2" t="str">
        <f t="shared" si="47"/>
        <v>3</v>
      </c>
    </row>
    <row r="755" spans="1:21" x14ac:dyDescent="0.25">
      <c r="A755">
        <v>2274</v>
      </c>
      <c r="B755" t="s">
        <v>22</v>
      </c>
      <c r="C755">
        <v>0.67</v>
      </c>
      <c r="D755">
        <v>0.52</v>
      </c>
      <c r="E755">
        <v>0.15</v>
      </c>
      <c r="F755">
        <v>1.4059999999999999</v>
      </c>
      <c r="G755">
        <v>0.51900000000000002</v>
      </c>
      <c r="H755">
        <v>0.34799999999999998</v>
      </c>
      <c r="I755">
        <v>0.37</v>
      </c>
      <c r="J755">
        <v>13</v>
      </c>
      <c r="K755">
        <v>8</v>
      </c>
      <c r="L755" t="s">
        <v>55</v>
      </c>
      <c r="M755" t="s">
        <v>56</v>
      </c>
      <c r="N755" t="s">
        <v>57</v>
      </c>
      <c r="O755">
        <v>8</v>
      </c>
      <c r="P755" t="s">
        <v>30</v>
      </c>
      <c r="Q755">
        <v>12.3</v>
      </c>
      <c r="R755">
        <f t="shared" si="44"/>
        <v>3</v>
      </c>
      <c r="S755">
        <f t="shared" si="45"/>
        <v>2</v>
      </c>
      <c r="T755">
        <f t="shared" si="46"/>
        <v>0</v>
      </c>
      <c r="U755" s="2" t="str">
        <f t="shared" si="47"/>
        <v>2</v>
      </c>
    </row>
    <row r="756" spans="1:21" x14ac:dyDescent="0.25">
      <c r="A756">
        <v>300</v>
      </c>
      <c r="B756" t="s">
        <v>31</v>
      </c>
      <c r="C756">
        <v>0.37</v>
      </c>
      <c r="D756">
        <v>0.28000000000000003</v>
      </c>
      <c r="E756">
        <v>0.105</v>
      </c>
      <c r="F756">
        <v>0.23400000000000001</v>
      </c>
      <c r="G756">
        <v>9.0499999999999997E-2</v>
      </c>
      <c r="H756">
        <v>5.8500000000000003E-2</v>
      </c>
      <c r="I756">
        <v>7.4999999999999997E-2</v>
      </c>
      <c r="J756">
        <v>9</v>
      </c>
      <c r="K756">
        <v>9</v>
      </c>
      <c r="L756" t="s">
        <v>67</v>
      </c>
      <c r="M756" t="s">
        <v>68</v>
      </c>
      <c r="N756" t="s">
        <v>69</v>
      </c>
      <c r="O756">
        <v>9</v>
      </c>
      <c r="P756" t="s">
        <v>58</v>
      </c>
      <c r="Q756">
        <v>1.9</v>
      </c>
      <c r="R756">
        <f t="shared" si="44"/>
        <v>3</v>
      </c>
      <c r="S756">
        <f t="shared" si="45"/>
        <v>2</v>
      </c>
      <c r="T756">
        <f t="shared" si="46"/>
        <v>0</v>
      </c>
      <c r="U756" s="2" t="str">
        <f t="shared" si="47"/>
        <v>2</v>
      </c>
    </row>
    <row r="757" spans="1:21" x14ac:dyDescent="0.25">
      <c r="A757">
        <v>3541</v>
      </c>
      <c r="B757" t="s">
        <v>17</v>
      </c>
      <c r="C757">
        <v>0.44500000000000001</v>
      </c>
      <c r="D757">
        <v>0.35499999999999998</v>
      </c>
      <c r="E757">
        <v>9.5000000000000001E-2</v>
      </c>
      <c r="F757">
        <v>0.36149999999999999</v>
      </c>
      <c r="G757">
        <v>0.14149999999999999</v>
      </c>
      <c r="H757">
        <v>7.85E-2</v>
      </c>
      <c r="I757">
        <v>0.12</v>
      </c>
      <c r="J757">
        <v>8</v>
      </c>
      <c r="K757">
        <v>5</v>
      </c>
      <c r="L757" t="s">
        <v>49</v>
      </c>
      <c r="M757" t="s">
        <v>50</v>
      </c>
      <c r="N757" t="s">
        <v>51</v>
      </c>
      <c r="O757">
        <v>10</v>
      </c>
      <c r="P757" t="s">
        <v>35</v>
      </c>
      <c r="Q757">
        <v>24.1</v>
      </c>
      <c r="R757">
        <f t="shared" si="44"/>
        <v>3</v>
      </c>
      <c r="S757">
        <f t="shared" si="45"/>
        <v>2</v>
      </c>
      <c r="T757">
        <f t="shared" si="46"/>
        <v>0</v>
      </c>
      <c r="U757" s="2" t="str">
        <f t="shared" si="47"/>
        <v>2</v>
      </c>
    </row>
    <row r="758" spans="1:21" x14ac:dyDescent="0.25">
      <c r="A758">
        <v>2108</v>
      </c>
      <c r="B758" t="s">
        <v>22</v>
      </c>
      <c r="C758">
        <v>0.67500000000000004</v>
      </c>
      <c r="D758">
        <v>0.55000000000000004</v>
      </c>
      <c r="E758">
        <v>0.18</v>
      </c>
      <c r="F758">
        <v>1.6884999999999999</v>
      </c>
      <c r="G758">
        <v>0.56200000000000006</v>
      </c>
      <c r="H758">
        <v>0.3705</v>
      </c>
      <c r="I758">
        <v>0.6</v>
      </c>
      <c r="J758">
        <v>15</v>
      </c>
      <c r="K758">
        <v>15</v>
      </c>
      <c r="L758" t="s">
        <v>32</v>
      </c>
      <c r="M758" t="s">
        <v>33</v>
      </c>
      <c r="N758" t="s">
        <v>29</v>
      </c>
      <c r="O758">
        <v>10</v>
      </c>
      <c r="P758" t="s">
        <v>35</v>
      </c>
      <c r="Q758">
        <v>24.1</v>
      </c>
      <c r="R758">
        <f t="shared" si="44"/>
        <v>3</v>
      </c>
      <c r="S758">
        <f t="shared" si="45"/>
        <v>2</v>
      </c>
      <c r="T758">
        <f t="shared" si="46"/>
        <v>0</v>
      </c>
      <c r="U758" s="2" t="str">
        <f t="shared" si="47"/>
        <v>2</v>
      </c>
    </row>
    <row r="759" spans="1:21" x14ac:dyDescent="0.25">
      <c r="A759">
        <v>1634</v>
      </c>
      <c r="B759" t="s">
        <v>17</v>
      </c>
      <c r="C759">
        <v>0.57499999999999996</v>
      </c>
      <c r="D759">
        <v>0.42499999999999999</v>
      </c>
      <c r="E759">
        <v>0.13500000000000001</v>
      </c>
      <c r="F759">
        <v>0.79649999999999999</v>
      </c>
      <c r="G759">
        <v>0.36399999999999999</v>
      </c>
      <c r="H759">
        <v>0.19600000000000001</v>
      </c>
      <c r="I759">
        <v>0.23899999999999999</v>
      </c>
      <c r="J759">
        <v>10</v>
      </c>
      <c r="K759">
        <v>4</v>
      </c>
      <c r="L759" t="s">
        <v>18</v>
      </c>
      <c r="M759" t="s">
        <v>19</v>
      </c>
      <c r="N759" t="s">
        <v>20</v>
      </c>
      <c r="O759">
        <v>8</v>
      </c>
      <c r="P759" t="s">
        <v>30</v>
      </c>
      <c r="Q759">
        <v>12.3</v>
      </c>
      <c r="R759">
        <f t="shared" si="44"/>
        <v>3</v>
      </c>
      <c r="S759">
        <f t="shared" si="45"/>
        <v>2</v>
      </c>
      <c r="T759">
        <f t="shared" si="46"/>
        <v>0</v>
      </c>
      <c r="U759" s="2" t="str">
        <f t="shared" si="47"/>
        <v>2</v>
      </c>
    </row>
    <row r="760" spans="1:21" x14ac:dyDescent="0.25">
      <c r="A760">
        <v>1016</v>
      </c>
      <c r="B760" t="s">
        <v>22</v>
      </c>
      <c r="C760">
        <v>0.625</v>
      </c>
      <c r="D760">
        <v>0.48499999999999999</v>
      </c>
      <c r="E760">
        <v>0.2</v>
      </c>
      <c r="F760">
        <v>1.38</v>
      </c>
      <c r="G760">
        <v>0.58450000000000002</v>
      </c>
      <c r="H760">
        <v>0.30199999999999999</v>
      </c>
      <c r="I760">
        <v>0.40100000000000002</v>
      </c>
      <c r="J760">
        <v>9</v>
      </c>
      <c r="K760">
        <v>10</v>
      </c>
      <c r="L760" t="s">
        <v>23</v>
      </c>
      <c r="M760" t="s">
        <v>24</v>
      </c>
      <c r="N760" t="s">
        <v>25</v>
      </c>
      <c r="O760">
        <v>9</v>
      </c>
      <c r="P760" t="s">
        <v>58</v>
      </c>
      <c r="Q760">
        <v>1.9</v>
      </c>
      <c r="R760">
        <f t="shared" si="44"/>
        <v>3</v>
      </c>
      <c r="S760">
        <f t="shared" si="45"/>
        <v>2</v>
      </c>
      <c r="T760">
        <f t="shared" si="46"/>
        <v>0</v>
      </c>
      <c r="U760" s="2" t="str">
        <f t="shared" si="47"/>
        <v>2</v>
      </c>
    </row>
    <row r="761" spans="1:21" x14ac:dyDescent="0.25">
      <c r="A761">
        <v>3973</v>
      </c>
      <c r="B761" t="s">
        <v>31</v>
      </c>
      <c r="C761">
        <v>0.41499999999999998</v>
      </c>
      <c r="D761">
        <v>0.315</v>
      </c>
      <c r="E761">
        <v>0.12</v>
      </c>
      <c r="F761">
        <v>0.40150000000000002</v>
      </c>
      <c r="G761">
        <v>0.19900000000000001</v>
      </c>
      <c r="H761">
        <v>8.6999999999999994E-2</v>
      </c>
      <c r="I761">
        <v>9.7000000000000003E-2</v>
      </c>
      <c r="J761">
        <v>8</v>
      </c>
      <c r="K761">
        <v>2</v>
      </c>
      <c r="L761" t="s">
        <v>52</v>
      </c>
      <c r="M761" t="s">
        <v>53</v>
      </c>
      <c r="N761" t="s">
        <v>54</v>
      </c>
      <c r="O761">
        <v>9</v>
      </c>
      <c r="P761" t="s">
        <v>58</v>
      </c>
      <c r="Q761">
        <v>1.9</v>
      </c>
      <c r="R761">
        <f t="shared" si="44"/>
        <v>3</v>
      </c>
      <c r="S761">
        <f t="shared" si="45"/>
        <v>2</v>
      </c>
      <c r="T761">
        <f t="shared" si="46"/>
        <v>0</v>
      </c>
      <c r="U761" s="2" t="str">
        <f t="shared" si="47"/>
        <v>2</v>
      </c>
    </row>
    <row r="762" spans="1:21" x14ac:dyDescent="0.25">
      <c r="A762">
        <v>194</v>
      </c>
      <c r="B762" t="s">
        <v>17</v>
      </c>
      <c r="C762">
        <v>0.35499999999999998</v>
      </c>
      <c r="D762">
        <v>0.27500000000000002</v>
      </c>
      <c r="E762">
        <v>8.5000000000000006E-2</v>
      </c>
      <c r="F762">
        <v>0.22</v>
      </c>
      <c r="G762">
        <v>9.1999999999999998E-2</v>
      </c>
      <c r="H762">
        <v>0.06</v>
      </c>
      <c r="I762">
        <v>0.15</v>
      </c>
      <c r="J762">
        <v>8</v>
      </c>
      <c r="K762">
        <v>11</v>
      </c>
      <c r="L762" t="s">
        <v>37</v>
      </c>
      <c r="M762" t="s">
        <v>38</v>
      </c>
      <c r="N762" t="s">
        <v>29</v>
      </c>
      <c r="O762">
        <v>9</v>
      </c>
      <c r="P762" t="s">
        <v>58</v>
      </c>
      <c r="Q762">
        <v>1.9</v>
      </c>
      <c r="R762">
        <f t="shared" si="44"/>
        <v>3</v>
      </c>
      <c r="S762">
        <f t="shared" si="45"/>
        <v>2</v>
      </c>
      <c r="T762">
        <f t="shared" si="46"/>
        <v>0</v>
      </c>
      <c r="U762" s="2" t="str">
        <f t="shared" si="47"/>
        <v>2</v>
      </c>
    </row>
    <row r="763" spans="1:21" x14ac:dyDescent="0.25">
      <c r="A763">
        <v>1020</v>
      </c>
      <c r="B763" t="s">
        <v>31</v>
      </c>
      <c r="C763">
        <v>0.63500000000000001</v>
      </c>
      <c r="D763">
        <v>0.49</v>
      </c>
      <c r="E763">
        <v>0.17499999999999999</v>
      </c>
      <c r="F763">
        <v>1.375</v>
      </c>
      <c r="G763">
        <v>0.623</v>
      </c>
      <c r="H763">
        <v>0.27050000000000002</v>
      </c>
      <c r="I763">
        <v>0.39500000000000002</v>
      </c>
      <c r="J763">
        <v>11</v>
      </c>
      <c r="K763">
        <v>3</v>
      </c>
      <c r="L763" t="s">
        <v>46</v>
      </c>
      <c r="M763" t="s">
        <v>47</v>
      </c>
      <c r="N763" t="s">
        <v>48</v>
      </c>
      <c r="O763">
        <v>1</v>
      </c>
      <c r="P763" t="s">
        <v>21</v>
      </c>
      <c r="Q763">
        <v>22.1</v>
      </c>
      <c r="R763">
        <f t="shared" si="44"/>
        <v>3</v>
      </c>
      <c r="S763">
        <f t="shared" si="45"/>
        <v>3</v>
      </c>
      <c r="T763">
        <f t="shared" si="46"/>
        <v>3</v>
      </c>
      <c r="U763" s="2" t="str">
        <f t="shared" si="47"/>
        <v>3</v>
      </c>
    </row>
    <row r="764" spans="1:21" x14ac:dyDescent="0.25">
      <c r="A764">
        <v>2150</v>
      </c>
      <c r="B764" t="s">
        <v>31</v>
      </c>
      <c r="C764">
        <v>0.27</v>
      </c>
      <c r="D764">
        <v>0.19500000000000001</v>
      </c>
      <c r="E764">
        <v>7.0000000000000007E-2</v>
      </c>
      <c r="F764">
        <v>0.106</v>
      </c>
      <c r="G764">
        <v>4.65E-2</v>
      </c>
      <c r="H764">
        <v>1.7999999999999999E-2</v>
      </c>
      <c r="I764">
        <v>3.5999999999999997E-2</v>
      </c>
      <c r="J764">
        <v>7</v>
      </c>
      <c r="K764">
        <v>3</v>
      </c>
      <c r="L764" t="s">
        <v>46</v>
      </c>
      <c r="M764" t="s">
        <v>47</v>
      </c>
      <c r="N764" t="s">
        <v>48</v>
      </c>
      <c r="O764">
        <v>5</v>
      </c>
      <c r="P764" t="s">
        <v>34</v>
      </c>
      <c r="Q764">
        <v>12.8</v>
      </c>
      <c r="R764">
        <f t="shared" si="44"/>
        <v>3</v>
      </c>
      <c r="S764">
        <f t="shared" si="45"/>
        <v>2</v>
      </c>
      <c r="T764">
        <f t="shared" si="46"/>
        <v>0</v>
      </c>
      <c r="U764" s="2" t="str">
        <f t="shared" si="47"/>
        <v>2</v>
      </c>
    </row>
    <row r="765" spans="1:21" x14ac:dyDescent="0.25">
      <c r="A765">
        <v>2946</v>
      </c>
      <c r="B765" t="s">
        <v>22</v>
      </c>
      <c r="C765">
        <v>0.63500000000000001</v>
      </c>
      <c r="D765">
        <v>0.48499999999999999</v>
      </c>
      <c r="E765">
        <v>0.19</v>
      </c>
      <c r="F765">
        <v>1.3765000000000001</v>
      </c>
      <c r="G765">
        <v>0.63400000000000001</v>
      </c>
      <c r="H765">
        <v>0.28849999999999998</v>
      </c>
      <c r="I765">
        <v>0.40600000000000003</v>
      </c>
      <c r="J765">
        <v>11</v>
      </c>
      <c r="K765">
        <v>7</v>
      </c>
      <c r="L765" t="s">
        <v>43</v>
      </c>
      <c r="M765" t="s">
        <v>44</v>
      </c>
      <c r="N765" t="s">
        <v>45</v>
      </c>
      <c r="O765">
        <v>9</v>
      </c>
      <c r="P765" t="s">
        <v>58</v>
      </c>
      <c r="Q765">
        <v>1.9</v>
      </c>
      <c r="R765">
        <f t="shared" si="44"/>
        <v>3</v>
      </c>
      <c r="S765">
        <f t="shared" si="45"/>
        <v>2</v>
      </c>
      <c r="T765">
        <f t="shared" si="46"/>
        <v>0</v>
      </c>
      <c r="U765" s="2" t="str">
        <f t="shared" si="47"/>
        <v>2</v>
      </c>
    </row>
    <row r="766" spans="1:21" x14ac:dyDescent="0.25">
      <c r="A766">
        <v>2238</v>
      </c>
      <c r="B766" t="s">
        <v>31</v>
      </c>
      <c r="C766">
        <v>0.58499999999999996</v>
      </c>
      <c r="D766">
        <v>0.46500000000000002</v>
      </c>
      <c r="E766">
        <v>0.19</v>
      </c>
      <c r="F766">
        <v>1.171</v>
      </c>
      <c r="G766">
        <v>0.39050000000000001</v>
      </c>
      <c r="H766">
        <v>0.23549999999999999</v>
      </c>
      <c r="I766">
        <v>0.4</v>
      </c>
      <c r="J766">
        <v>17</v>
      </c>
      <c r="K766">
        <v>15</v>
      </c>
      <c r="L766" t="s">
        <v>32</v>
      </c>
      <c r="M766" t="s">
        <v>33</v>
      </c>
      <c r="N766" t="s">
        <v>29</v>
      </c>
      <c r="O766">
        <v>2</v>
      </c>
      <c r="P766" t="s">
        <v>70</v>
      </c>
      <c r="Q766">
        <v>18</v>
      </c>
      <c r="R766">
        <f t="shared" si="44"/>
        <v>3</v>
      </c>
      <c r="S766">
        <f t="shared" si="45"/>
        <v>2</v>
      </c>
      <c r="T766">
        <f t="shared" si="46"/>
        <v>0</v>
      </c>
      <c r="U766" s="2" t="str">
        <f t="shared" si="47"/>
        <v>2</v>
      </c>
    </row>
    <row r="767" spans="1:21" x14ac:dyDescent="0.25">
      <c r="A767">
        <v>124</v>
      </c>
      <c r="B767" t="s">
        <v>31</v>
      </c>
      <c r="C767">
        <v>0.37</v>
      </c>
      <c r="D767">
        <v>0.26500000000000001</v>
      </c>
      <c r="E767">
        <v>7.4999999999999997E-2</v>
      </c>
      <c r="F767">
        <v>0.214</v>
      </c>
      <c r="G767">
        <v>0.09</v>
      </c>
      <c r="H767">
        <v>5.0999999999999997E-2</v>
      </c>
      <c r="I767">
        <v>7.0000000000000007E-2</v>
      </c>
      <c r="J767">
        <v>6</v>
      </c>
      <c r="K767">
        <v>2</v>
      </c>
      <c r="L767" t="s">
        <v>52</v>
      </c>
      <c r="M767" t="s">
        <v>53</v>
      </c>
      <c r="N767" t="s">
        <v>54</v>
      </c>
      <c r="O767">
        <v>1</v>
      </c>
      <c r="P767" t="s">
        <v>21</v>
      </c>
      <c r="Q767">
        <v>22.1</v>
      </c>
      <c r="R767">
        <f t="shared" si="44"/>
        <v>3</v>
      </c>
      <c r="S767">
        <f t="shared" si="45"/>
        <v>2</v>
      </c>
      <c r="T767">
        <f t="shared" si="46"/>
        <v>0</v>
      </c>
      <c r="U767" s="2" t="str">
        <f t="shared" si="47"/>
        <v>2</v>
      </c>
    </row>
    <row r="768" spans="1:21" x14ac:dyDescent="0.25">
      <c r="A768">
        <v>918</v>
      </c>
      <c r="B768" t="s">
        <v>17</v>
      </c>
      <c r="C768">
        <v>0.41</v>
      </c>
      <c r="D768">
        <v>0.31</v>
      </c>
      <c r="E768">
        <v>0.09</v>
      </c>
      <c r="F768">
        <v>0.33900000000000002</v>
      </c>
      <c r="G768">
        <v>0.155</v>
      </c>
      <c r="H768">
        <v>6.9500000000000006E-2</v>
      </c>
      <c r="I768">
        <v>0.09</v>
      </c>
      <c r="J768">
        <v>7</v>
      </c>
      <c r="K768">
        <v>9</v>
      </c>
      <c r="L768" t="s">
        <v>67</v>
      </c>
      <c r="M768" t="s">
        <v>68</v>
      </c>
      <c r="N768" t="s">
        <v>69</v>
      </c>
      <c r="O768">
        <v>8</v>
      </c>
      <c r="P768" t="s">
        <v>30</v>
      </c>
      <c r="Q768">
        <v>12.3</v>
      </c>
      <c r="R768">
        <f t="shared" si="44"/>
        <v>3</v>
      </c>
      <c r="S768">
        <f t="shared" si="45"/>
        <v>2</v>
      </c>
      <c r="T768">
        <f t="shared" si="46"/>
        <v>0</v>
      </c>
      <c r="U768" s="2" t="str">
        <f t="shared" si="47"/>
        <v>2</v>
      </c>
    </row>
    <row r="769" spans="1:21" x14ac:dyDescent="0.25">
      <c r="A769">
        <v>2246</v>
      </c>
      <c r="B769" t="s">
        <v>31</v>
      </c>
      <c r="C769">
        <v>0.46</v>
      </c>
      <c r="D769">
        <v>0.375</v>
      </c>
      <c r="E769">
        <v>0.14000000000000001</v>
      </c>
      <c r="F769">
        <v>0.51049999999999995</v>
      </c>
      <c r="G769">
        <v>0.192</v>
      </c>
      <c r="H769">
        <v>0.1045</v>
      </c>
      <c r="I769">
        <v>0.20499999999999999</v>
      </c>
      <c r="J769">
        <v>9</v>
      </c>
      <c r="K769">
        <v>7</v>
      </c>
      <c r="L769" t="s">
        <v>43</v>
      </c>
      <c r="M769" t="s">
        <v>44</v>
      </c>
      <c r="N769" t="s">
        <v>45</v>
      </c>
      <c r="O769">
        <v>3</v>
      </c>
      <c r="P769" t="s">
        <v>39</v>
      </c>
      <c r="Q769">
        <v>3.6</v>
      </c>
      <c r="R769">
        <f t="shared" si="44"/>
        <v>3</v>
      </c>
      <c r="S769">
        <f t="shared" si="45"/>
        <v>2</v>
      </c>
      <c r="T769">
        <f t="shared" si="46"/>
        <v>0</v>
      </c>
      <c r="U769" s="2" t="str">
        <f t="shared" si="47"/>
        <v>2</v>
      </c>
    </row>
    <row r="770" spans="1:21" x14ac:dyDescent="0.25">
      <c r="A770">
        <v>923</v>
      </c>
      <c r="B770" t="s">
        <v>17</v>
      </c>
      <c r="C770">
        <v>0.42</v>
      </c>
      <c r="D770">
        <v>0.315</v>
      </c>
      <c r="E770">
        <v>0.1</v>
      </c>
      <c r="F770">
        <v>0.34350000000000003</v>
      </c>
      <c r="G770">
        <v>0.157</v>
      </c>
      <c r="H770">
        <v>7.9500000000000001E-2</v>
      </c>
      <c r="I770">
        <v>0.09</v>
      </c>
      <c r="J770">
        <v>6</v>
      </c>
      <c r="K770">
        <v>3</v>
      </c>
      <c r="L770" t="s">
        <v>46</v>
      </c>
      <c r="M770" t="s">
        <v>47</v>
      </c>
      <c r="N770" t="s">
        <v>48</v>
      </c>
      <c r="O770">
        <v>8</v>
      </c>
      <c r="P770" t="s">
        <v>30</v>
      </c>
      <c r="Q770">
        <v>12.3</v>
      </c>
      <c r="R770">
        <f t="shared" ref="R770:R833" si="48">IF(OR(AND(J770&gt;15,B770="I"),AND(B770="M",C770&gt;0.75),OR(AND(I770&gt;0.8,G770&gt;0.5),G770&gt;1.2)),1,3)</f>
        <v>3</v>
      </c>
      <c r="S770">
        <f t="shared" ref="S770:S833" si="49">IF(OR(AND(I770&lt;0.4,G770&lt;0.4),OR(C770&lt;0.36),OR(AND(J770&gt;15,B770="M"),J770&gt;18,B770="F")),2,3)</f>
        <v>2</v>
      </c>
      <c r="T770">
        <f t="shared" ref="T770:T833" si="50">IF(AND(R770=3, S770=3),3, 0)</f>
        <v>0</v>
      </c>
      <c r="U770" s="2" t="str">
        <f t="shared" ref="U770:U833" si="51">IF(R770=1,"1",IF(S770=2,"2",IF(AND(R770=3,S770=3),"3")))</f>
        <v>2</v>
      </c>
    </row>
    <row r="771" spans="1:21" x14ac:dyDescent="0.25">
      <c r="A771">
        <v>993</v>
      </c>
      <c r="B771" t="s">
        <v>22</v>
      </c>
      <c r="C771">
        <v>0.57999999999999996</v>
      </c>
      <c r="D771">
        <v>0.46</v>
      </c>
      <c r="E771">
        <v>0.18</v>
      </c>
      <c r="F771">
        <v>1.0515000000000001</v>
      </c>
      <c r="G771">
        <v>0.40949999999999998</v>
      </c>
      <c r="H771">
        <v>0.25950000000000001</v>
      </c>
      <c r="I771">
        <v>0.27600000000000002</v>
      </c>
      <c r="J771">
        <v>8</v>
      </c>
      <c r="K771">
        <v>6</v>
      </c>
      <c r="L771" t="s">
        <v>40</v>
      </c>
      <c r="M771" t="s">
        <v>41</v>
      </c>
      <c r="N771" t="s">
        <v>42</v>
      </c>
      <c r="O771">
        <v>2</v>
      </c>
      <c r="P771" t="s">
        <v>70</v>
      </c>
      <c r="Q771">
        <v>18</v>
      </c>
      <c r="R771">
        <f t="shared" si="48"/>
        <v>3</v>
      </c>
      <c r="S771">
        <f t="shared" si="49"/>
        <v>2</v>
      </c>
      <c r="T771">
        <f t="shared" si="50"/>
        <v>0</v>
      </c>
      <c r="U771" s="2" t="str">
        <f t="shared" si="51"/>
        <v>2</v>
      </c>
    </row>
    <row r="772" spans="1:21" x14ac:dyDescent="0.25">
      <c r="A772">
        <v>3689</v>
      </c>
      <c r="B772" t="s">
        <v>17</v>
      </c>
      <c r="C772">
        <v>0.63</v>
      </c>
      <c r="D772">
        <v>0.49</v>
      </c>
      <c r="E772">
        <v>0.17</v>
      </c>
      <c r="F772">
        <v>1.2170000000000001</v>
      </c>
      <c r="G772">
        <v>0.55149999999999999</v>
      </c>
      <c r="H772">
        <v>0.21199999999999999</v>
      </c>
      <c r="I772">
        <v>0.31</v>
      </c>
      <c r="J772">
        <v>11</v>
      </c>
      <c r="K772">
        <v>3</v>
      </c>
      <c r="L772" t="s">
        <v>46</v>
      </c>
      <c r="M772" t="s">
        <v>47</v>
      </c>
      <c r="N772" t="s">
        <v>48</v>
      </c>
      <c r="O772">
        <v>1</v>
      </c>
      <c r="P772" t="s">
        <v>21</v>
      </c>
      <c r="Q772">
        <v>22.1</v>
      </c>
      <c r="R772">
        <f t="shared" si="48"/>
        <v>3</v>
      </c>
      <c r="S772">
        <f t="shared" si="49"/>
        <v>3</v>
      </c>
      <c r="T772">
        <f t="shared" si="50"/>
        <v>3</v>
      </c>
      <c r="U772" s="2" t="str">
        <f t="shared" si="51"/>
        <v>3</v>
      </c>
    </row>
    <row r="773" spans="1:21" x14ac:dyDescent="0.25">
      <c r="A773">
        <v>2278</v>
      </c>
      <c r="B773" t="s">
        <v>22</v>
      </c>
      <c r="C773">
        <v>0.6</v>
      </c>
      <c r="D773">
        <v>0.47499999999999998</v>
      </c>
      <c r="E773">
        <v>0.18</v>
      </c>
      <c r="F773">
        <v>1.1805000000000001</v>
      </c>
      <c r="G773">
        <v>0.4345</v>
      </c>
      <c r="H773">
        <v>0.2475</v>
      </c>
      <c r="I773">
        <v>0.42499999999999999</v>
      </c>
      <c r="J773">
        <v>19</v>
      </c>
      <c r="K773">
        <v>13</v>
      </c>
      <c r="L773" t="s">
        <v>27</v>
      </c>
      <c r="M773" t="s">
        <v>28</v>
      </c>
      <c r="N773" t="s">
        <v>29</v>
      </c>
      <c r="O773">
        <v>9</v>
      </c>
      <c r="P773" t="s">
        <v>58</v>
      </c>
      <c r="Q773">
        <v>1.9</v>
      </c>
      <c r="R773">
        <f t="shared" si="48"/>
        <v>3</v>
      </c>
      <c r="S773">
        <f t="shared" si="49"/>
        <v>2</v>
      </c>
      <c r="T773">
        <f t="shared" si="50"/>
        <v>0</v>
      </c>
      <c r="U773" s="2" t="str">
        <f t="shared" si="51"/>
        <v>2</v>
      </c>
    </row>
    <row r="774" spans="1:21" x14ac:dyDescent="0.25">
      <c r="A774">
        <v>2285</v>
      </c>
      <c r="B774" t="s">
        <v>17</v>
      </c>
      <c r="C774">
        <v>0.40500000000000003</v>
      </c>
      <c r="D774">
        <v>0.315</v>
      </c>
      <c r="E774">
        <v>0.105</v>
      </c>
      <c r="F774">
        <v>0.34699999999999998</v>
      </c>
      <c r="G774">
        <v>0.1605</v>
      </c>
      <c r="H774">
        <v>7.85E-2</v>
      </c>
      <c r="I774">
        <v>0.1</v>
      </c>
      <c r="J774">
        <v>9</v>
      </c>
      <c r="K774">
        <v>11</v>
      </c>
      <c r="L774" t="s">
        <v>37</v>
      </c>
      <c r="M774" t="s">
        <v>38</v>
      </c>
      <c r="N774" t="s">
        <v>29</v>
      </c>
      <c r="O774">
        <v>6</v>
      </c>
      <c r="P774" t="s">
        <v>36</v>
      </c>
      <c r="Q774">
        <v>14.1</v>
      </c>
      <c r="R774">
        <f t="shared" si="48"/>
        <v>3</v>
      </c>
      <c r="S774">
        <f t="shared" si="49"/>
        <v>2</v>
      </c>
      <c r="T774">
        <f t="shared" si="50"/>
        <v>0</v>
      </c>
      <c r="U774" s="2" t="str">
        <f t="shared" si="51"/>
        <v>2</v>
      </c>
    </row>
    <row r="775" spans="1:21" x14ac:dyDescent="0.25">
      <c r="A775">
        <v>2310</v>
      </c>
      <c r="B775" t="s">
        <v>31</v>
      </c>
      <c r="C775">
        <v>0.47</v>
      </c>
      <c r="D775">
        <v>0.375</v>
      </c>
      <c r="E775">
        <v>0.13</v>
      </c>
      <c r="F775">
        <v>0.57950000000000002</v>
      </c>
      <c r="G775">
        <v>0.2145</v>
      </c>
      <c r="H775">
        <v>0.16400000000000001</v>
      </c>
      <c r="I775">
        <v>0.19500000000000001</v>
      </c>
      <c r="J775">
        <v>13</v>
      </c>
      <c r="K775">
        <v>12</v>
      </c>
      <c r="L775" t="s">
        <v>63</v>
      </c>
      <c r="M775" t="s">
        <v>64</v>
      </c>
      <c r="N775" t="s">
        <v>29</v>
      </c>
      <c r="O775">
        <v>8</v>
      </c>
      <c r="P775" t="s">
        <v>30</v>
      </c>
      <c r="Q775">
        <v>12.3</v>
      </c>
      <c r="R775">
        <f t="shared" si="48"/>
        <v>3</v>
      </c>
      <c r="S775">
        <f t="shared" si="49"/>
        <v>2</v>
      </c>
      <c r="T775">
        <f t="shared" si="50"/>
        <v>0</v>
      </c>
      <c r="U775" s="2" t="str">
        <f t="shared" si="51"/>
        <v>2</v>
      </c>
    </row>
    <row r="776" spans="1:21" x14ac:dyDescent="0.25">
      <c r="A776">
        <v>3546</v>
      </c>
      <c r="B776" t="s">
        <v>17</v>
      </c>
      <c r="C776">
        <v>0.47499999999999998</v>
      </c>
      <c r="D776">
        <v>0.36</v>
      </c>
      <c r="E776">
        <v>0.13500000000000001</v>
      </c>
      <c r="F776">
        <v>0.4355</v>
      </c>
      <c r="G776">
        <v>0.19600000000000001</v>
      </c>
      <c r="H776">
        <v>9.2499999999999999E-2</v>
      </c>
      <c r="I776">
        <v>0.125</v>
      </c>
      <c r="J776">
        <v>8</v>
      </c>
      <c r="K776">
        <v>11</v>
      </c>
      <c r="L776" t="s">
        <v>37</v>
      </c>
      <c r="M776" t="s">
        <v>38</v>
      </c>
      <c r="N776" t="s">
        <v>29</v>
      </c>
      <c r="O776">
        <v>2</v>
      </c>
      <c r="P776" t="s">
        <v>70</v>
      </c>
      <c r="Q776">
        <v>18</v>
      </c>
      <c r="R776">
        <f t="shared" si="48"/>
        <v>3</v>
      </c>
      <c r="S776">
        <f t="shared" si="49"/>
        <v>2</v>
      </c>
      <c r="T776">
        <f t="shared" si="50"/>
        <v>0</v>
      </c>
      <c r="U776" s="2" t="str">
        <f t="shared" si="51"/>
        <v>2</v>
      </c>
    </row>
    <row r="777" spans="1:21" x14ac:dyDescent="0.25">
      <c r="A777">
        <v>4088</v>
      </c>
      <c r="B777" t="s">
        <v>17</v>
      </c>
      <c r="C777">
        <v>0.59499999999999997</v>
      </c>
      <c r="D777">
        <v>0.47499999999999998</v>
      </c>
      <c r="E777">
        <v>0.155</v>
      </c>
      <c r="F777">
        <v>0.98399999999999999</v>
      </c>
      <c r="G777">
        <v>0.48649999999999999</v>
      </c>
      <c r="H777">
        <v>0.184</v>
      </c>
      <c r="I777">
        <v>0.27550000000000002</v>
      </c>
      <c r="J777">
        <v>10</v>
      </c>
      <c r="K777">
        <v>4</v>
      </c>
      <c r="L777" t="s">
        <v>18</v>
      </c>
      <c r="M777" t="s">
        <v>19</v>
      </c>
      <c r="N777" t="s">
        <v>20</v>
      </c>
      <c r="O777">
        <v>7</v>
      </c>
      <c r="P777" t="s">
        <v>26</v>
      </c>
      <c r="Q777">
        <v>2.5</v>
      </c>
      <c r="R777">
        <f t="shared" si="48"/>
        <v>3</v>
      </c>
      <c r="S777">
        <f t="shared" si="49"/>
        <v>3</v>
      </c>
      <c r="T777">
        <f t="shared" si="50"/>
        <v>3</v>
      </c>
      <c r="U777" s="2" t="str">
        <f t="shared" si="51"/>
        <v>3</v>
      </c>
    </row>
    <row r="778" spans="1:21" x14ac:dyDescent="0.25">
      <c r="A778">
        <v>705</v>
      </c>
      <c r="B778" t="s">
        <v>31</v>
      </c>
      <c r="C778">
        <v>0.4</v>
      </c>
      <c r="D778">
        <v>0.3</v>
      </c>
      <c r="E778">
        <v>0.125</v>
      </c>
      <c r="F778">
        <v>0.41699999999999998</v>
      </c>
      <c r="G778">
        <v>0.191</v>
      </c>
      <c r="H778">
        <v>0.09</v>
      </c>
      <c r="I778">
        <v>0.11749999999999999</v>
      </c>
      <c r="J778">
        <v>9</v>
      </c>
      <c r="K778">
        <v>6</v>
      </c>
      <c r="L778" t="s">
        <v>40</v>
      </c>
      <c r="M778" t="s">
        <v>41</v>
      </c>
      <c r="N778" t="s">
        <v>42</v>
      </c>
      <c r="O778">
        <v>2</v>
      </c>
      <c r="P778" t="s">
        <v>70</v>
      </c>
      <c r="Q778">
        <v>18</v>
      </c>
      <c r="R778">
        <f t="shared" si="48"/>
        <v>3</v>
      </c>
      <c r="S778">
        <f t="shared" si="49"/>
        <v>2</v>
      </c>
      <c r="T778">
        <f t="shared" si="50"/>
        <v>0</v>
      </c>
      <c r="U778" s="2" t="str">
        <f t="shared" si="51"/>
        <v>2</v>
      </c>
    </row>
    <row r="779" spans="1:21" x14ac:dyDescent="0.25">
      <c r="A779">
        <v>978</v>
      </c>
      <c r="B779" t="s">
        <v>22</v>
      </c>
      <c r="C779">
        <v>0.53500000000000003</v>
      </c>
      <c r="D779">
        <v>0.4</v>
      </c>
      <c r="E779">
        <v>0.13500000000000001</v>
      </c>
      <c r="F779">
        <v>0.82150000000000001</v>
      </c>
      <c r="G779">
        <v>0.39350000000000002</v>
      </c>
      <c r="H779">
        <v>0.19600000000000001</v>
      </c>
      <c r="I779">
        <v>0.20499999999999999</v>
      </c>
      <c r="J779">
        <v>8</v>
      </c>
      <c r="K779">
        <v>2</v>
      </c>
      <c r="L779" t="s">
        <v>52</v>
      </c>
      <c r="M779" t="s">
        <v>53</v>
      </c>
      <c r="N779" t="s">
        <v>54</v>
      </c>
      <c r="O779">
        <v>7</v>
      </c>
      <c r="P779" t="s">
        <v>26</v>
      </c>
      <c r="Q779">
        <v>2.5</v>
      </c>
      <c r="R779">
        <f t="shared" si="48"/>
        <v>3</v>
      </c>
      <c r="S779">
        <f t="shared" si="49"/>
        <v>2</v>
      </c>
      <c r="T779">
        <f t="shared" si="50"/>
        <v>0</v>
      </c>
      <c r="U779" s="2" t="str">
        <f t="shared" si="51"/>
        <v>2</v>
      </c>
    </row>
    <row r="780" spans="1:21" x14ac:dyDescent="0.25">
      <c r="A780">
        <v>1631</v>
      </c>
      <c r="B780" t="s">
        <v>17</v>
      </c>
      <c r="C780">
        <v>0.56999999999999995</v>
      </c>
      <c r="D780">
        <v>0.44500000000000001</v>
      </c>
      <c r="E780">
        <v>0.155</v>
      </c>
      <c r="F780">
        <v>0.86699999999999999</v>
      </c>
      <c r="G780">
        <v>0.3705</v>
      </c>
      <c r="H780">
        <v>0.17050000000000001</v>
      </c>
      <c r="I780">
        <v>0.28000000000000003</v>
      </c>
      <c r="J780">
        <v>9</v>
      </c>
      <c r="K780">
        <v>14</v>
      </c>
      <c r="L780" t="s">
        <v>60</v>
      </c>
      <c r="M780" t="s">
        <v>61</v>
      </c>
      <c r="N780" t="s">
        <v>62</v>
      </c>
      <c r="O780">
        <v>8</v>
      </c>
      <c r="P780" t="s">
        <v>30</v>
      </c>
      <c r="Q780">
        <v>12.3</v>
      </c>
      <c r="R780">
        <f t="shared" si="48"/>
        <v>3</v>
      </c>
      <c r="S780">
        <f t="shared" si="49"/>
        <v>2</v>
      </c>
      <c r="T780">
        <f t="shared" si="50"/>
        <v>0</v>
      </c>
      <c r="U780" s="2" t="str">
        <f t="shared" si="51"/>
        <v>2</v>
      </c>
    </row>
    <row r="781" spans="1:21" x14ac:dyDescent="0.25">
      <c r="A781">
        <v>617</v>
      </c>
      <c r="B781" t="s">
        <v>22</v>
      </c>
      <c r="C781">
        <v>0.47</v>
      </c>
      <c r="D781">
        <v>0.35499999999999998</v>
      </c>
      <c r="E781">
        <v>0.14000000000000001</v>
      </c>
      <c r="F781">
        <v>0.433</v>
      </c>
      <c r="G781">
        <v>0.1525</v>
      </c>
      <c r="H781">
        <v>9.5000000000000001E-2</v>
      </c>
      <c r="I781">
        <v>0.152</v>
      </c>
      <c r="J781">
        <v>12</v>
      </c>
      <c r="K781">
        <v>2</v>
      </c>
      <c r="L781" t="s">
        <v>52</v>
      </c>
      <c r="M781" t="s">
        <v>53</v>
      </c>
      <c r="N781" t="s">
        <v>54</v>
      </c>
      <c r="O781">
        <v>6</v>
      </c>
      <c r="P781" t="s">
        <v>36</v>
      </c>
      <c r="Q781">
        <v>14.1</v>
      </c>
      <c r="R781">
        <f t="shared" si="48"/>
        <v>3</v>
      </c>
      <c r="S781">
        <f t="shared" si="49"/>
        <v>2</v>
      </c>
      <c r="T781">
        <f t="shared" si="50"/>
        <v>0</v>
      </c>
      <c r="U781" s="2" t="str">
        <f t="shared" si="51"/>
        <v>2</v>
      </c>
    </row>
    <row r="782" spans="1:21" x14ac:dyDescent="0.25">
      <c r="A782">
        <v>2337</v>
      </c>
      <c r="B782" t="s">
        <v>22</v>
      </c>
      <c r="C782">
        <v>0.56499999999999995</v>
      </c>
      <c r="D782">
        <v>0.48</v>
      </c>
      <c r="E782">
        <v>0.17499999999999999</v>
      </c>
      <c r="F782">
        <v>0.95699999999999996</v>
      </c>
      <c r="G782">
        <v>0.38850000000000001</v>
      </c>
      <c r="H782">
        <v>0.215</v>
      </c>
      <c r="I782">
        <v>0.27500000000000002</v>
      </c>
      <c r="J782">
        <v>18</v>
      </c>
      <c r="K782">
        <v>2</v>
      </c>
      <c r="L782" t="s">
        <v>52</v>
      </c>
      <c r="M782" t="s">
        <v>53</v>
      </c>
      <c r="N782" t="s">
        <v>54</v>
      </c>
      <c r="O782">
        <v>10</v>
      </c>
      <c r="P782" t="s">
        <v>35</v>
      </c>
      <c r="Q782">
        <v>24.1</v>
      </c>
      <c r="R782">
        <f t="shared" si="48"/>
        <v>3</v>
      </c>
      <c r="S782">
        <f t="shared" si="49"/>
        <v>2</v>
      </c>
      <c r="T782">
        <f t="shared" si="50"/>
        <v>0</v>
      </c>
      <c r="U782" s="2" t="str">
        <f t="shared" si="51"/>
        <v>2</v>
      </c>
    </row>
    <row r="783" spans="1:21" x14ac:dyDescent="0.25">
      <c r="A783">
        <v>4034</v>
      </c>
      <c r="B783" t="s">
        <v>17</v>
      </c>
      <c r="C783">
        <v>0.495</v>
      </c>
      <c r="D783">
        <v>0.38500000000000001</v>
      </c>
      <c r="E783">
        <v>0.125</v>
      </c>
      <c r="F783">
        <v>0.51249999999999996</v>
      </c>
      <c r="G783">
        <v>0.20749999999999999</v>
      </c>
      <c r="H783">
        <v>0.11550000000000001</v>
      </c>
      <c r="I783">
        <v>0.17199999999999999</v>
      </c>
      <c r="J783">
        <v>10</v>
      </c>
      <c r="K783">
        <v>7</v>
      </c>
      <c r="L783" t="s">
        <v>43</v>
      </c>
      <c r="M783" t="s">
        <v>44</v>
      </c>
      <c r="N783" t="s">
        <v>45</v>
      </c>
      <c r="O783">
        <v>2</v>
      </c>
      <c r="P783" t="s">
        <v>70</v>
      </c>
      <c r="Q783">
        <v>18</v>
      </c>
      <c r="R783">
        <f t="shared" si="48"/>
        <v>3</v>
      </c>
      <c r="S783">
        <f t="shared" si="49"/>
        <v>2</v>
      </c>
      <c r="T783">
        <f t="shared" si="50"/>
        <v>0</v>
      </c>
      <c r="U783" s="2" t="str">
        <f t="shared" si="51"/>
        <v>2</v>
      </c>
    </row>
    <row r="784" spans="1:21" x14ac:dyDescent="0.25">
      <c r="A784">
        <v>1370</v>
      </c>
      <c r="B784" t="s">
        <v>22</v>
      </c>
      <c r="C784">
        <v>0.61499999999999999</v>
      </c>
      <c r="D784">
        <v>0.47499999999999998</v>
      </c>
      <c r="E784">
        <v>0.155</v>
      </c>
      <c r="F784">
        <v>1.004</v>
      </c>
      <c r="G784">
        <v>0.44750000000000001</v>
      </c>
      <c r="H784">
        <v>0.193</v>
      </c>
      <c r="I784">
        <v>0.28949999999999998</v>
      </c>
      <c r="J784">
        <v>10</v>
      </c>
      <c r="K784">
        <v>13</v>
      </c>
      <c r="L784" t="s">
        <v>27</v>
      </c>
      <c r="M784" t="s">
        <v>28</v>
      </c>
      <c r="N784" t="s">
        <v>29</v>
      </c>
      <c r="O784">
        <v>9</v>
      </c>
      <c r="P784" t="s">
        <v>58</v>
      </c>
      <c r="Q784">
        <v>1.9</v>
      </c>
      <c r="R784">
        <f t="shared" si="48"/>
        <v>3</v>
      </c>
      <c r="S784">
        <f t="shared" si="49"/>
        <v>2</v>
      </c>
      <c r="T784">
        <f t="shared" si="50"/>
        <v>0</v>
      </c>
      <c r="U784" s="2" t="str">
        <f t="shared" si="51"/>
        <v>2</v>
      </c>
    </row>
    <row r="785" spans="1:21" x14ac:dyDescent="0.25">
      <c r="A785">
        <v>2524</v>
      </c>
      <c r="B785" t="s">
        <v>22</v>
      </c>
      <c r="C785">
        <v>0.56499999999999995</v>
      </c>
      <c r="D785">
        <v>0.44</v>
      </c>
      <c r="E785">
        <v>0.15</v>
      </c>
      <c r="F785">
        <v>0.98299999999999998</v>
      </c>
      <c r="G785">
        <v>0.44750000000000001</v>
      </c>
      <c r="H785">
        <v>0.23549999999999999</v>
      </c>
      <c r="I785">
        <v>0.2485</v>
      </c>
      <c r="J785">
        <v>9</v>
      </c>
      <c r="K785">
        <v>7</v>
      </c>
      <c r="L785" t="s">
        <v>43</v>
      </c>
      <c r="M785" t="s">
        <v>44</v>
      </c>
      <c r="N785" t="s">
        <v>45</v>
      </c>
      <c r="O785">
        <v>1</v>
      </c>
      <c r="P785" t="s">
        <v>21</v>
      </c>
      <c r="Q785">
        <v>22.1</v>
      </c>
      <c r="R785">
        <f t="shared" si="48"/>
        <v>3</v>
      </c>
      <c r="S785">
        <f t="shared" si="49"/>
        <v>2</v>
      </c>
      <c r="T785">
        <f t="shared" si="50"/>
        <v>0</v>
      </c>
      <c r="U785" s="2" t="str">
        <f t="shared" si="51"/>
        <v>2</v>
      </c>
    </row>
    <row r="786" spans="1:21" x14ac:dyDescent="0.25">
      <c r="A786">
        <v>2083</v>
      </c>
      <c r="B786" t="s">
        <v>22</v>
      </c>
      <c r="C786">
        <v>0.66500000000000004</v>
      </c>
      <c r="D786">
        <v>0.52500000000000002</v>
      </c>
      <c r="E786">
        <v>0.21</v>
      </c>
      <c r="F786">
        <v>1.6439999999999999</v>
      </c>
      <c r="G786">
        <v>0.81799999999999995</v>
      </c>
      <c r="H786">
        <v>0.33950000000000002</v>
      </c>
      <c r="I786">
        <v>0.42749999999999999</v>
      </c>
      <c r="J786">
        <v>10</v>
      </c>
      <c r="K786">
        <v>15</v>
      </c>
      <c r="L786" t="s">
        <v>32</v>
      </c>
      <c r="M786" t="s">
        <v>33</v>
      </c>
      <c r="N786" t="s">
        <v>29</v>
      </c>
      <c r="O786">
        <v>9</v>
      </c>
      <c r="P786" t="s">
        <v>58</v>
      </c>
      <c r="Q786">
        <v>1.9</v>
      </c>
      <c r="R786">
        <f t="shared" si="48"/>
        <v>3</v>
      </c>
      <c r="S786">
        <f t="shared" si="49"/>
        <v>2</v>
      </c>
      <c r="T786">
        <f t="shared" si="50"/>
        <v>0</v>
      </c>
      <c r="U786" s="2" t="str">
        <f t="shared" si="51"/>
        <v>2</v>
      </c>
    </row>
    <row r="787" spans="1:21" x14ac:dyDescent="0.25">
      <c r="A787">
        <v>94</v>
      </c>
      <c r="B787" t="s">
        <v>22</v>
      </c>
      <c r="C787">
        <v>0.625</v>
      </c>
      <c r="D787">
        <v>0.495</v>
      </c>
      <c r="E787">
        <v>0.16500000000000001</v>
      </c>
      <c r="F787">
        <v>1.262</v>
      </c>
      <c r="G787">
        <v>0.50700000000000001</v>
      </c>
      <c r="H787">
        <v>0.318</v>
      </c>
      <c r="I787">
        <v>0.39</v>
      </c>
      <c r="J787">
        <v>10</v>
      </c>
      <c r="K787">
        <v>4</v>
      </c>
      <c r="L787" t="s">
        <v>18</v>
      </c>
      <c r="M787" t="s">
        <v>19</v>
      </c>
      <c r="N787" t="s">
        <v>20</v>
      </c>
      <c r="O787">
        <v>8</v>
      </c>
      <c r="P787" t="s">
        <v>30</v>
      </c>
      <c r="Q787">
        <v>12.3</v>
      </c>
      <c r="R787">
        <f t="shared" si="48"/>
        <v>3</v>
      </c>
      <c r="S787">
        <f t="shared" si="49"/>
        <v>2</v>
      </c>
      <c r="T787">
        <f t="shared" si="50"/>
        <v>0</v>
      </c>
      <c r="U787" s="2" t="str">
        <f t="shared" si="51"/>
        <v>2</v>
      </c>
    </row>
    <row r="788" spans="1:21" x14ac:dyDescent="0.25">
      <c r="A788">
        <v>2426</v>
      </c>
      <c r="B788" t="s">
        <v>17</v>
      </c>
      <c r="C788">
        <v>0.57499999999999996</v>
      </c>
      <c r="D788">
        <v>0.45</v>
      </c>
      <c r="E788">
        <v>0.17</v>
      </c>
      <c r="F788">
        <v>0.93149999999999999</v>
      </c>
      <c r="G788">
        <v>0.35799999999999998</v>
      </c>
      <c r="H788">
        <v>0.2145</v>
      </c>
      <c r="I788">
        <v>0.26</v>
      </c>
      <c r="J788">
        <v>13</v>
      </c>
      <c r="K788">
        <v>9</v>
      </c>
      <c r="L788" t="s">
        <v>67</v>
      </c>
      <c r="M788" t="s">
        <v>68</v>
      </c>
      <c r="N788" t="s">
        <v>69</v>
      </c>
      <c r="O788">
        <v>5</v>
      </c>
      <c r="P788" t="s">
        <v>34</v>
      </c>
      <c r="Q788">
        <v>12.8</v>
      </c>
      <c r="R788">
        <f t="shared" si="48"/>
        <v>3</v>
      </c>
      <c r="S788">
        <f t="shared" si="49"/>
        <v>2</v>
      </c>
      <c r="T788">
        <f t="shared" si="50"/>
        <v>0</v>
      </c>
      <c r="U788" s="2" t="str">
        <f t="shared" si="51"/>
        <v>2</v>
      </c>
    </row>
    <row r="789" spans="1:21" x14ac:dyDescent="0.25">
      <c r="A789">
        <v>2628</v>
      </c>
      <c r="B789" t="s">
        <v>17</v>
      </c>
      <c r="C789">
        <v>0.27500000000000002</v>
      </c>
      <c r="D789">
        <v>0.20499999999999999</v>
      </c>
      <c r="E789">
        <v>7.0000000000000007E-2</v>
      </c>
      <c r="F789">
        <v>0.1055</v>
      </c>
      <c r="G789">
        <v>0.495</v>
      </c>
      <c r="H789">
        <v>1.9E-2</v>
      </c>
      <c r="I789">
        <v>3.15E-2</v>
      </c>
      <c r="J789">
        <v>5</v>
      </c>
      <c r="K789">
        <v>7</v>
      </c>
      <c r="L789" t="s">
        <v>43</v>
      </c>
      <c r="M789" t="s">
        <v>44</v>
      </c>
      <c r="N789" t="s">
        <v>45</v>
      </c>
      <c r="O789">
        <v>9</v>
      </c>
      <c r="P789" t="s">
        <v>58</v>
      </c>
      <c r="Q789">
        <v>1.9</v>
      </c>
      <c r="R789">
        <f t="shared" si="48"/>
        <v>3</v>
      </c>
      <c r="S789">
        <f t="shared" si="49"/>
        <v>2</v>
      </c>
      <c r="T789">
        <f t="shared" si="50"/>
        <v>0</v>
      </c>
      <c r="U789" s="2" t="str">
        <f t="shared" si="51"/>
        <v>2</v>
      </c>
    </row>
    <row r="790" spans="1:21" x14ac:dyDescent="0.25">
      <c r="A790">
        <v>1034</v>
      </c>
      <c r="B790" t="s">
        <v>31</v>
      </c>
      <c r="C790">
        <v>0.65</v>
      </c>
      <c r="D790">
        <v>0.52500000000000002</v>
      </c>
      <c r="E790">
        <v>0.185</v>
      </c>
      <c r="F790">
        <v>1.6220000000000001</v>
      </c>
      <c r="G790">
        <v>0.66449999999999998</v>
      </c>
      <c r="H790">
        <v>0.32250000000000001</v>
      </c>
      <c r="I790">
        <v>0.47699999999999998</v>
      </c>
      <c r="J790">
        <v>10</v>
      </c>
      <c r="K790">
        <v>1</v>
      </c>
      <c r="L790" t="s">
        <v>65</v>
      </c>
      <c r="M790" t="s">
        <v>66</v>
      </c>
      <c r="N790" t="s">
        <v>29</v>
      </c>
      <c r="O790">
        <v>6</v>
      </c>
      <c r="P790" t="s">
        <v>36</v>
      </c>
      <c r="Q790">
        <v>14.1</v>
      </c>
      <c r="R790">
        <f t="shared" si="48"/>
        <v>3</v>
      </c>
      <c r="S790">
        <f t="shared" si="49"/>
        <v>3</v>
      </c>
      <c r="T790">
        <f t="shared" si="50"/>
        <v>3</v>
      </c>
      <c r="U790" s="2" t="str">
        <f t="shared" si="51"/>
        <v>3</v>
      </c>
    </row>
    <row r="791" spans="1:21" x14ac:dyDescent="0.25">
      <c r="A791">
        <v>1708</v>
      </c>
      <c r="B791" t="s">
        <v>31</v>
      </c>
      <c r="C791">
        <v>0.64500000000000002</v>
      </c>
      <c r="D791">
        <v>0.5</v>
      </c>
      <c r="E791">
        <v>0.17499999999999999</v>
      </c>
      <c r="F791">
        <v>1.286</v>
      </c>
      <c r="G791">
        <v>0.5645</v>
      </c>
      <c r="H791">
        <v>0.28799999999999998</v>
      </c>
      <c r="I791">
        <v>0.38600000000000001</v>
      </c>
      <c r="J791">
        <v>12</v>
      </c>
      <c r="K791">
        <v>11</v>
      </c>
      <c r="L791" t="s">
        <v>37</v>
      </c>
      <c r="M791" t="s">
        <v>38</v>
      </c>
      <c r="N791" t="s">
        <v>29</v>
      </c>
      <c r="O791">
        <v>2</v>
      </c>
      <c r="P791" t="s">
        <v>70</v>
      </c>
      <c r="Q791">
        <v>18</v>
      </c>
      <c r="R791">
        <f t="shared" si="48"/>
        <v>3</v>
      </c>
      <c r="S791">
        <f t="shared" si="49"/>
        <v>3</v>
      </c>
      <c r="T791">
        <f t="shared" si="50"/>
        <v>3</v>
      </c>
      <c r="U791" s="2" t="str">
        <f t="shared" si="51"/>
        <v>3</v>
      </c>
    </row>
    <row r="792" spans="1:21" x14ac:dyDescent="0.25">
      <c r="A792">
        <v>2410</v>
      </c>
      <c r="B792" t="s">
        <v>22</v>
      </c>
      <c r="C792">
        <v>0.64</v>
      </c>
      <c r="D792">
        <v>0.5</v>
      </c>
      <c r="E792">
        <v>0.15</v>
      </c>
      <c r="F792">
        <v>1.0705</v>
      </c>
      <c r="G792">
        <v>0.371</v>
      </c>
      <c r="H792">
        <v>0.27050000000000002</v>
      </c>
      <c r="I792">
        <v>0.36</v>
      </c>
      <c r="J792">
        <v>8</v>
      </c>
      <c r="K792">
        <v>9</v>
      </c>
      <c r="L792" t="s">
        <v>67</v>
      </c>
      <c r="M792" t="s">
        <v>68</v>
      </c>
      <c r="N792" t="s">
        <v>69</v>
      </c>
      <c r="O792">
        <v>9</v>
      </c>
      <c r="P792" t="s">
        <v>58</v>
      </c>
      <c r="Q792">
        <v>1.9</v>
      </c>
      <c r="R792">
        <f t="shared" si="48"/>
        <v>3</v>
      </c>
      <c r="S792">
        <f t="shared" si="49"/>
        <v>2</v>
      </c>
      <c r="T792">
        <f t="shared" si="50"/>
        <v>0</v>
      </c>
      <c r="U792" s="2" t="str">
        <f t="shared" si="51"/>
        <v>2</v>
      </c>
    </row>
    <row r="793" spans="1:21" x14ac:dyDescent="0.25">
      <c r="A793">
        <v>3537</v>
      </c>
      <c r="B793" t="s">
        <v>17</v>
      </c>
      <c r="C793">
        <v>0.42499999999999999</v>
      </c>
      <c r="D793">
        <v>0.32500000000000001</v>
      </c>
      <c r="E793">
        <v>0.11</v>
      </c>
      <c r="F793">
        <v>0.40500000000000003</v>
      </c>
      <c r="G793">
        <v>0.16950000000000001</v>
      </c>
      <c r="H793">
        <v>9.1999999999999998E-2</v>
      </c>
      <c r="I793">
        <v>0.1065</v>
      </c>
      <c r="J793">
        <v>8</v>
      </c>
      <c r="K793">
        <v>7</v>
      </c>
      <c r="L793" t="s">
        <v>43</v>
      </c>
      <c r="M793" t="s">
        <v>44</v>
      </c>
      <c r="N793" t="s">
        <v>45</v>
      </c>
      <c r="O793">
        <v>3</v>
      </c>
      <c r="P793" t="s">
        <v>39</v>
      </c>
      <c r="Q793">
        <v>3.6</v>
      </c>
      <c r="R793">
        <f t="shared" si="48"/>
        <v>3</v>
      </c>
      <c r="S793">
        <f t="shared" si="49"/>
        <v>2</v>
      </c>
      <c r="T793">
        <f t="shared" si="50"/>
        <v>0</v>
      </c>
      <c r="U793" s="2" t="str">
        <f t="shared" si="51"/>
        <v>2</v>
      </c>
    </row>
    <row r="794" spans="1:21" x14ac:dyDescent="0.25">
      <c r="A794">
        <v>78</v>
      </c>
      <c r="B794" t="s">
        <v>22</v>
      </c>
      <c r="C794">
        <v>0.6</v>
      </c>
      <c r="D794">
        <v>0.47</v>
      </c>
      <c r="E794">
        <v>0.15</v>
      </c>
      <c r="F794">
        <v>0.92200000000000004</v>
      </c>
      <c r="G794">
        <v>0.36299999999999999</v>
      </c>
      <c r="H794">
        <v>0.19400000000000001</v>
      </c>
      <c r="I794">
        <v>0.30499999999999999</v>
      </c>
      <c r="J794">
        <v>10</v>
      </c>
      <c r="K794">
        <v>13</v>
      </c>
      <c r="L794" t="s">
        <v>27</v>
      </c>
      <c r="M794" t="s">
        <v>28</v>
      </c>
      <c r="N794" t="s">
        <v>29</v>
      </c>
      <c r="O794">
        <v>10</v>
      </c>
      <c r="P794" t="s">
        <v>35</v>
      </c>
      <c r="Q794">
        <v>24.1</v>
      </c>
      <c r="R794">
        <f t="shared" si="48"/>
        <v>3</v>
      </c>
      <c r="S794">
        <f t="shared" si="49"/>
        <v>2</v>
      </c>
      <c r="T794">
        <f t="shared" si="50"/>
        <v>0</v>
      </c>
      <c r="U794" s="2" t="str">
        <f t="shared" si="51"/>
        <v>2</v>
      </c>
    </row>
    <row r="795" spans="1:21" x14ac:dyDescent="0.25">
      <c r="A795">
        <v>3344</v>
      </c>
      <c r="B795" t="s">
        <v>22</v>
      </c>
      <c r="C795">
        <v>0.45500000000000002</v>
      </c>
      <c r="D795">
        <v>0.36499999999999999</v>
      </c>
      <c r="E795">
        <v>0.11</v>
      </c>
      <c r="F795">
        <v>0.38500000000000001</v>
      </c>
      <c r="G795">
        <v>0.16600000000000001</v>
      </c>
      <c r="H795">
        <v>4.5999999999999999E-2</v>
      </c>
      <c r="I795">
        <v>0.13450000000000001</v>
      </c>
      <c r="J795">
        <v>13</v>
      </c>
      <c r="K795">
        <v>11</v>
      </c>
      <c r="L795" t="s">
        <v>37</v>
      </c>
      <c r="M795" t="s">
        <v>38</v>
      </c>
      <c r="N795" t="s">
        <v>29</v>
      </c>
      <c r="O795">
        <v>2</v>
      </c>
      <c r="P795" t="s">
        <v>70</v>
      </c>
      <c r="Q795">
        <v>18</v>
      </c>
      <c r="R795">
        <f t="shared" si="48"/>
        <v>3</v>
      </c>
      <c r="S795">
        <f t="shared" si="49"/>
        <v>2</v>
      </c>
      <c r="T795">
        <f t="shared" si="50"/>
        <v>0</v>
      </c>
      <c r="U795" s="2" t="str">
        <f t="shared" si="51"/>
        <v>2</v>
      </c>
    </row>
    <row r="796" spans="1:21" x14ac:dyDescent="0.25">
      <c r="A796">
        <v>3274</v>
      </c>
      <c r="B796" t="s">
        <v>22</v>
      </c>
      <c r="C796">
        <v>0.47499999999999998</v>
      </c>
      <c r="D796">
        <v>0.375</v>
      </c>
      <c r="E796">
        <v>0.14000000000000001</v>
      </c>
      <c r="F796">
        <v>0.501</v>
      </c>
      <c r="G796">
        <v>0.192</v>
      </c>
      <c r="H796">
        <v>0.11749999999999999</v>
      </c>
      <c r="I796">
        <v>0.17499999999999999</v>
      </c>
      <c r="J796">
        <v>13</v>
      </c>
      <c r="K796">
        <v>2</v>
      </c>
      <c r="L796" t="s">
        <v>52</v>
      </c>
      <c r="M796" t="s">
        <v>53</v>
      </c>
      <c r="N796" t="s">
        <v>54</v>
      </c>
      <c r="O796">
        <v>6</v>
      </c>
      <c r="P796" t="s">
        <v>36</v>
      </c>
      <c r="Q796">
        <v>14.1</v>
      </c>
      <c r="R796">
        <f t="shared" si="48"/>
        <v>3</v>
      </c>
      <c r="S796">
        <f t="shared" si="49"/>
        <v>2</v>
      </c>
      <c r="T796">
        <f t="shared" si="50"/>
        <v>0</v>
      </c>
      <c r="U796" s="2" t="str">
        <f t="shared" si="51"/>
        <v>2</v>
      </c>
    </row>
    <row r="797" spans="1:21" x14ac:dyDescent="0.25">
      <c r="A797">
        <v>894</v>
      </c>
      <c r="B797" t="s">
        <v>17</v>
      </c>
      <c r="C797">
        <v>0.24</v>
      </c>
      <c r="D797">
        <v>0.17499999999999999</v>
      </c>
      <c r="E797">
        <v>5.5E-2</v>
      </c>
      <c r="F797">
        <v>7.0499999999999993E-2</v>
      </c>
      <c r="G797">
        <v>2.5000000000000001E-2</v>
      </c>
      <c r="H797">
        <v>1.4E-2</v>
      </c>
      <c r="I797">
        <v>2.1000000000000001E-2</v>
      </c>
      <c r="J797">
        <v>5</v>
      </c>
      <c r="K797">
        <v>8</v>
      </c>
      <c r="L797" t="s">
        <v>55</v>
      </c>
      <c r="M797" t="s">
        <v>56</v>
      </c>
      <c r="N797" t="s">
        <v>57</v>
      </c>
      <c r="O797">
        <v>7</v>
      </c>
      <c r="P797" t="s">
        <v>26</v>
      </c>
      <c r="Q797">
        <v>2.5</v>
      </c>
      <c r="R797">
        <f t="shared" si="48"/>
        <v>3</v>
      </c>
      <c r="S797">
        <f t="shared" si="49"/>
        <v>2</v>
      </c>
      <c r="T797">
        <f t="shared" si="50"/>
        <v>0</v>
      </c>
      <c r="U797" s="2" t="str">
        <f t="shared" si="51"/>
        <v>2</v>
      </c>
    </row>
    <row r="798" spans="1:21" x14ac:dyDescent="0.25">
      <c r="A798">
        <v>406</v>
      </c>
      <c r="B798" t="s">
        <v>22</v>
      </c>
      <c r="C798">
        <v>0.52500000000000002</v>
      </c>
      <c r="D798">
        <v>0.44</v>
      </c>
      <c r="E798">
        <v>0.15</v>
      </c>
      <c r="F798">
        <v>0.84250000000000003</v>
      </c>
      <c r="G798">
        <v>0.36849999999999999</v>
      </c>
      <c r="H798">
        <v>0.19850000000000001</v>
      </c>
      <c r="I798">
        <v>0.24</v>
      </c>
      <c r="J798">
        <v>12</v>
      </c>
      <c r="K798">
        <v>12</v>
      </c>
      <c r="L798" t="s">
        <v>63</v>
      </c>
      <c r="M798" t="s">
        <v>64</v>
      </c>
      <c r="N798" t="s">
        <v>29</v>
      </c>
      <c r="O798">
        <v>2</v>
      </c>
      <c r="P798" t="s">
        <v>70</v>
      </c>
      <c r="Q798">
        <v>18</v>
      </c>
      <c r="R798">
        <f t="shared" si="48"/>
        <v>3</v>
      </c>
      <c r="S798">
        <f t="shared" si="49"/>
        <v>2</v>
      </c>
      <c r="T798">
        <f t="shared" si="50"/>
        <v>0</v>
      </c>
      <c r="U798" s="2" t="str">
        <f t="shared" si="51"/>
        <v>2</v>
      </c>
    </row>
    <row r="799" spans="1:21" x14ac:dyDescent="0.25">
      <c r="A799">
        <v>3782</v>
      </c>
      <c r="B799" t="s">
        <v>31</v>
      </c>
      <c r="C799">
        <v>0.61499999999999999</v>
      </c>
      <c r="D799">
        <v>0.45500000000000002</v>
      </c>
      <c r="E799">
        <v>0.13</v>
      </c>
      <c r="F799">
        <v>0.96850000000000003</v>
      </c>
      <c r="G799">
        <v>0.49</v>
      </c>
      <c r="H799">
        <v>0.182</v>
      </c>
      <c r="I799">
        <v>0.26550000000000001</v>
      </c>
      <c r="J799">
        <v>10</v>
      </c>
      <c r="K799">
        <v>4</v>
      </c>
      <c r="L799" t="s">
        <v>18</v>
      </c>
      <c r="M799" t="s">
        <v>19</v>
      </c>
      <c r="N799" t="s">
        <v>20</v>
      </c>
      <c r="O799">
        <v>9</v>
      </c>
      <c r="P799" t="s">
        <v>58</v>
      </c>
      <c r="Q799">
        <v>1.9</v>
      </c>
      <c r="R799">
        <f t="shared" si="48"/>
        <v>3</v>
      </c>
      <c r="S799">
        <f t="shared" si="49"/>
        <v>3</v>
      </c>
      <c r="T799">
        <f t="shared" si="50"/>
        <v>3</v>
      </c>
      <c r="U799" s="2" t="str">
        <f t="shared" si="51"/>
        <v>3</v>
      </c>
    </row>
    <row r="800" spans="1:21" x14ac:dyDescent="0.25">
      <c r="A800">
        <v>2232</v>
      </c>
      <c r="B800" t="s">
        <v>22</v>
      </c>
      <c r="C800">
        <v>0.505</v>
      </c>
      <c r="D800">
        <v>0.4</v>
      </c>
      <c r="E800">
        <v>0.16500000000000001</v>
      </c>
      <c r="F800">
        <v>0.72899999999999998</v>
      </c>
      <c r="G800">
        <v>0.26750000000000002</v>
      </c>
      <c r="H800">
        <v>0.155</v>
      </c>
      <c r="I800">
        <v>0.25</v>
      </c>
      <c r="J800">
        <v>9</v>
      </c>
      <c r="K800">
        <v>11</v>
      </c>
      <c r="L800" t="s">
        <v>37</v>
      </c>
      <c r="M800" t="s">
        <v>38</v>
      </c>
      <c r="N800" t="s">
        <v>29</v>
      </c>
      <c r="O800">
        <v>9</v>
      </c>
      <c r="P800" t="s">
        <v>58</v>
      </c>
      <c r="Q800">
        <v>1.9</v>
      </c>
      <c r="R800">
        <f t="shared" si="48"/>
        <v>3</v>
      </c>
      <c r="S800">
        <f t="shared" si="49"/>
        <v>2</v>
      </c>
      <c r="T800">
        <f t="shared" si="50"/>
        <v>0</v>
      </c>
      <c r="U800" s="2" t="str">
        <f t="shared" si="51"/>
        <v>2</v>
      </c>
    </row>
    <row r="801" spans="1:21" x14ac:dyDescent="0.25">
      <c r="A801">
        <v>424</v>
      </c>
      <c r="B801" t="s">
        <v>17</v>
      </c>
      <c r="C801">
        <v>0.28999999999999998</v>
      </c>
      <c r="D801">
        <v>0.22500000000000001</v>
      </c>
      <c r="E801">
        <v>7.0000000000000007E-2</v>
      </c>
      <c r="F801">
        <v>0.10100000000000001</v>
      </c>
      <c r="G801">
        <v>3.5999999999999997E-2</v>
      </c>
      <c r="H801">
        <v>2.35E-2</v>
      </c>
      <c r="I801">
        <v>3.5000000000000003E-2</v>
      </c>
      <c r="J801">
        <v>8</v>
      </c>
      <c r="K801">
        <v>12</v>
      </c>
      <c r="L801" t="s">
        <v>63</v>
      </c>
      <c r="M801" t="s">
        <v>64</v>
      </c>
      <c r="N801" t="s">
        <v>29</v>
      </c>
      <c r="O801">
        <v>8</v>
      </c>
      <c r="P801" t="s">
        <v>30</v>
      </c>
      <c r="Q801">
        <v>12.3</v>
      </c>
      <c r="R801">
        <f t="shared" si="48"/>
        <v>3</v>
      </c>
      <c r="S801">
        <f t="shared" si="49"/>
        <v>2</v>
      </c>
      <c r="T801">
        <f t="shared" si="50"/>
        <v>0</v>
      </c>
      <c r="U801" s="2" t="str">
        <f t="shared" si="51"/>
        <v>2</v>
      </c>
    </row>
    <row r="802" spans="1:21" x14ac:dyDescent="0.25">
      <c r="A802">
        <v>295</v>
      </c>
      <c r="B802" t="s">
        <v>31</v>
      </c>
      <c r="C802">
        <v>0.6</v>
      </c>
      <c r="D802">
        <v>0.495</v>
      </c>
      <c r="E802">
        <v>0.19500000000000001</v>
      </c>
      <c r="F802">
        <v>1.0575000000000001</v>
      </c>
      <c r="G802">
        <v>0.38400000000000001</v>
      </c>
      <c r="H802">
        <v>0.19</v>
      </c>
      <c r="I802">
        <v>0.375</v>
      </c>
      <c r="J802">
        <v>26</v>
      </c>
      <c r="K802">
        <v>13</v>
      </c>
      <c r="L802" t="s">
        <v>27</v>
      </c>
      <c r="M802" t="s">
        <v>28</v>
      </c>
      <c r="N802" t="s">
        <v>29</v>
      </c>
      <c r="O802">
        <v>8</v>
      </c>
      <c r="P802" t="s">
        <v>30</v>
      </c>
      <c r="Q802">
        <v>12.3</v>
      </c>
      <c r="R802">
        <f t="shared" si="48"/>
        <v>3</v>
      </c>
      <c r="S802">
        <f t="shared" si="49"/>
        <v>2</v>
      </c>
      <c r="T802">
        <f t="shared" si="50"/>
        <v>0</v>
      </c>
      <c r="U802" s="2" t="str">
        <f t="shared" si="51"/>
        <v>2</v>
      </c>
    </row>
    <row r="803" spans="1:21" x14ac:dyDescent="0.25">
      <c r="A803">
        <v>2910</v>
      </c>
      <c r="B803" t="s">
        <v>22</v>
      </c>
      <c r="C803">
        <v>0.57999999999999996</v>
      </c>
      <c r="D803">
        <v>0.45</v>
      </c>
      <c r="E803">
        <v>0.15</v>
      </c>
      <c r="F803">
        <v>0.92</v>
      </c>
      <c r="G803">
        <v>0.39300000000000002</v>
      </c>
      <c r="H803">
        <v>0.21199999999999999</v>
      </c>
      <c r="I803">
        <v>0.28949999999999998</v>
      </c>
      <c r="J803">
        <v>9</v>
      </c>
      <c r="K803">
        <v>14</v>
      </c>
      <c r="L803" t="s">
        <v>60</v>
      </c>
      <c r="M803" t="s">
        <v>61</v>
      </c>
      <c r="N803" t="s">
        <v>62</v>
      </c>
      <c r="O803">
        <v>9</v>
      </c>
      <c r="P803" t="s">
        <v>58</v>
      </c>
      <c r="Q803">
        <v>1.9</v>
      </c>
      <c r="R803">
        <f t="shared" si="48"/>
        <v>3</v>
      </c>
      <c r="S803">
        <f t="shared" si="49"/>
        <v>2</v>
      </c>
      <c r="T803">
        <f t="shared" si="50"/>
        <v>0</v>
      </c>
      <c r="U803" s="2" t="str">
        <f t="shared" si="51"/>
        <v>2</v>
      </c>
    </row>
    <row r="804" spans="1:21" x14ac:dyDescent="0.25">
      <c r="A804">
        <v>2304</v>
      </c>
      <c r="B804" t="s">
        <v>22</v>
      </c>
      <c r="C804">
        <v>0.57999999999999996</v>
      </c>
      <c r="D804">
        <v>0.45500000000000002</v>
      </c>
      <c r="E804">
        <v>0.12</v>
      </c>
      <c r="F804">
        <v>0.94</v>
      </c>
      <c r="G804">
        <v>0.39900000000000002</v>
      </c>
      <c r="H804">
        <v>0.25700000000000001</v>
      </c>
      <c r="I804">
        <v>0.26500000000000001</v>
      </c>
      <c r="J804">
        <v>11</v>
      </c>
      <c r="K804">
        <v>12</v>
      </c>
      <c r="L804" t="s">
        <v>63</v>
      </c>
      <c r="M804" t="s">
        <v>64</v>
      </c>
      <c r="N804" t="s">
        <v>29</v>
      </c>
      <c r="O804">
        <v>9</v>
      </c>
      <c r="P804" t="s">
        <v>58</v>
      </c>
      <c r="Q804">
        <v>1.9</v>
      </c>
      <c r="R804">
        <f t="shared" si="48"/>
        <v>3</v>
      </c>
      <c r="S804">
        <f t="shared" si="49"/>
        <v>2</v>
      </c>
      <c r="T804">
        <f t="shared" si="50"/>
        <v>0</v>
      </c>
      <c r="U804" s="2" t="str">
        <f t="shared" si="51"/>
        <v>2</v>
      </c>
    </row>
    <row r="805" spans="1:21" x14ac:dyDescent="0.25">
      <c r="A805">
        <v>1533</v>
      </c>
      <c r="B805" t="s">
        <v>17</v>
      </c>
      <c r="C805">
        <v>0.28499999999999998</v>
      </c>
      <c r="D805">
        <v>0.21</v>
      </c>
      <c r="E805">
        <v>5.5E-2</v>
      </c>
      <c r="F805">
        <v>0.10100000000000001</v>
      </c>
      <c r="G805">
        <v>4.1500000000000002E-2</v>
      </c>
      <c r="H805">
        <v>1.7000000000000001E-2</v>
      </c>
      <c r="I805">
        <v>3.3500000000000002E-2</v>
      </c>
      <c r="J805">
        <v>5</v>
      </c>
      <c r="K805">
        <v>2</v>
      </c>
      <c r="L805" t="s">
        <v>52</v>
      </c>
      <c r="M805" t="s">
        <v>53</v>
      </c>
      <c r="N805" t="s">
        <v>54</v>
      </c>
      <c r="O805">
        <v>3</v>
      </c>
      <c r="P805" t="s">
        <v>39</v>
      </c>
      <c r="Q805">
        <v>3.6</v>
      </c>
      <c r="R805">
        <f t="shared" si="48"/>
        <v>3</v>
      </c>
      <c r="S805">
        <f t="shared" si="49"/>
        <v>2</v>
      </c>
      <c r="T805">
        <f t="shared" si="50"/>
        <v>0</v>
      </c>
      <c r="U805" s="2" t="str">
        <f t="shared" si="51"/>
        <v>2</v>
      </c>
    </row>
    <row r="806" spans="1:21" x14ac:dyDescent="0.25">
      <c r="A806">
        <v>4137</v>
      </c>
      <c r="B806" t="s">
        <v>22</v>
      </c>
      <c r="C806">
        <v>0.61499999999999999</v>
      </c>
      <c r="D806">
        <v>0.495</v>
      </c>
      <c r="E806">
        <v>0.155</v>
      </c>
      <c r="F806">
        <v>1.0805</v>
      </c>
      <c r="G806">
        <v>0.52</v>
      </c>
      <c r="H806">
        <v>0.19</v>
      </c>
      <c r="I806">
        <v>0.32</v>
      </c>
      <c r="J806">
        <v>9</v>
      </c>
      <c r="K806">
        <v>1</v>
      </c>
      <c r="L806" t="s">
        <v>65</v>
      </c>
      <c r="M806" t="s">
        <v>66</v>
      </c>
      <c r="N806" t="s">
        <v>29</v>
      </c>
      <c r="O806">
        <v>7</v>
      </c>
      <c r="P806" t="s">
        <v>26</v>
      </c>
      <c r="Q806">
        <v>2.5</v>
      </c>
      <c r="R806">
        <f t="shared" si="48"/>
        <v>3</v>
      </c>
      <c r="S806">
        <f t="shared" si="49"/>
        <v>2</v>
      </c>
      <c r="T806">
        <f t="shared" si="50"/>
        <v>0</v>
      </c>
      <c r="U806" s="2" t="str">
        <f t="shared" si="51"/>
        <v>2</v>
      </c>
    </row>
    <row r="807" spans="1:21" x14ac:dyDescent="0.25">
      <c r="A807">
        <v>3916</v>
      </c>
      <c r="B807" t="s">
        <v>17</v>
      </c>
      <c r="C807">
        <v>0.56000000000000005</v>
      </c>
      <c r="D807">
        <v>0.44500000000000001</v>
      </c>
      <c r="E807">
        <v>0.16500000000000001</v>
      </c>
      <c r="F807">
        <v>1.0285</v>
      </c>
      <c r="G807">
        <v>0.45350000000000001</v>
      </c>
      <c r="H807">
        <v>0.253</v>
      </c>
      <c r="I807">
        <v>0.27500000000000002</v>
      </c>
      <c r="J807">
        <v>11</v>
      </c>
      <c r="K807">
        <v>15</v>
      </c>
      <c r="L807" t="s">
        <v>32</v>
      </c>
      <c r="M807" t="s">
        <v>33</v>
      </c>
      <c r="N807" t="s">
        <v>29</v>
      </c>
      <c r="O807">
        <v>8</v>
      </c>
      <c r="P807" t="s">
        <v>30</v>
      </c>
      <c r="Q807">
        <v>12.3</v>
      </c>
      <c r="R807">
        <f t="shared" si="48"/>
        <v>3</v>
      </c>
      <c r="S807">
        <f t="shared" si="49"/>
        <v>3</v>
      </c>
      <c r="T807">
        <f t="shared" si="50"/>
        <v>3</v>
      </c>
      <c r="U807" s="2" t="str">
        <f t="shared" si="51"/>
        <v>3</v>
      </c>
    </row>
    <row r="808" spans="1:21" x14ac:dyDescent="0.25">
      <c r="A808">
        <v>3130</v>
      </c>
      <c r="B808" t="s">
        <v>22</v>
      </c>
      <c r="C808">
        <v>0.63</v>
      </c>
      <c r="D808">
        <v>0.49</v>
      </c>
      <c r="E808">
        <v>0.17</v>
      </c>
      <c r="F808">
        <v>1.2155</v>
      </c>
      <c r="G808">
        <v>0.46250000000000002</v>
      </c>
      <c r="H808">
        <v>0.20449999999999999</v>
      </c>
      <c r="I808">
        <v>0.3105</v>
      </c>
      <c r="J808">
        <v>10</v>
      </c>
      <c r="K808">
        <v>11</v>
      </c>
      <c r="L808" t="s">
        <v>37</v>
      </c>
      <c r="M808" t="s">
        <v>38</v>
      </c>
      <c r="N808" t="s">
        <v>29</v>
      </c>
      <c r="O808">
        <v>3</v>
      </c>
      <c r="P808" t="s">
        <v>39</v>
      </c>
      <c r="Q808">
        <v>3.6</v>
      </c>
      <c r="R808">
        <f t="shared" si="48"/>
        <v>3</v>
      </c>
      <c r="S808">
        <f t="shared" si="49"/>
        <v>2</v>
      </c>
      <c r="T808">
        <f t="shared" si="50"/>
        <v>0</v>
      </c>
      <c r="U808" s="2" t="str">
        <f t="shared" si="51"/>
        <v>2</v>
      </c>
    </row>
    <row r="809" spans="1:21" x14ac:dyDescent="0.25">
      <c r="A809">
        <v>1876</v>
      </c>
      <c r="B809" t="s">
        <v>22</v>
      </c>
      <c r="C809">
        <v>0.54</v>
      </c>
      <c r="D809">
        <v>0.42499999999999999</v>
      </c>
      <c r="E809">
        <v>0.16</v>
      </c>
      <c r="F809">
        <v>0.94550000000000001</v>
      </c>
      <c r="G809">
        <v>0.36749999999999999</v>
      </c>
      <c r="H809">
        <v>0.20050000000000001</v>
      </c>
      <c r="I809">
        <v>0.29499999999999998</v>
      </c>
      <c r="J809">
        <v>9</v>
      </c>
      <c r="K809">
        <v>11</v>
      </c>
      <c r="L809" t="s">
        <v>37</v>
      </c>
      <c r="M809" t="s">
        <v>38</v>
      </c>
      <c r="N809" t="s">
        <v>29</v>
      </c>
      <c r="O809">
        <v>5</v>
      </c>
      <c r="P809" t="s">
        <v>34</v>
      </c>
      <c r="Q809">
        <v>12.8</v>
      </c>
      <c r="R809">
        <f t="shared" si="48"/>
        <v>3</v>
      </c>
      <c r="S809">
        <f t="shared" si="49"/>
        <v>2</v>
      </c>
      <c r="T809">
        <f t="shared" si="50"/>
        <v>0</v>
      </c>
      <c r="U809" s="2" t="str">
        <f t="shared" si="51"/>
        <v>2</v>
      </c>
    </row>
    <row r="810" spans="1:21" x14ac:dyDescent="0.25">
      <c r="A810">
        <v>2251</v>
      </c>
      <c r="B810" t="s">
        <v>31</v>
      </c>
      <c r="C810">
        <v>0.65500000000000003</v>
      </c>
      <c r="D810">
        <v>0.59</v>
      </c>
      <c r="E810">
        <v>0.2</v>
      </c>
      <c r="F810">
        <v>1.5455000000000001</v>
      </c>
      <c r="G810">
        <v>0.65400000000000003</v>
      </c>
      <c r="H810">
        <v>0.3765</v>
      </c>
      <c r="I810">
        <v>0.41499999999999998</v>
      </c>
      <c r="J810">
        <v>11</v>
      </c>
      <c r="K810">
        <v>7</v>
      </c>
      <c r="L810" t="s">
        <v>43</v>
      </c>
      <c r="M810" t="s">
        <v>44</v>
      </c>
      <c r="N810" t="s">
        <v>45</v>
      </c>
      <c r="O810">
        <v>1</v>
      </c>
      <c r="P810" t="s">
        <v>21</v>
      </c>
      <c r="Q810">
        <v>22.1</v>
      </c>
      <c r="R810">
        <f t="shared" si="48"/>
        <v>3</v>
      </c>
      <c r="S810">
        <f t="shared" si="49"/>
        <v>3</v>
      </c>
      <c r="T810">
        <f t="shared" si="50"/>
        <v>3</v>
      </c>
      <c r="U810" s="2" t="str">
        <f t="shared" si="51"/>
        <v>3</v>
      </c>
    </row>
    <row r="811" spans="1:21" x14ac:dyDescent="0.25">
      <c r="A811">
        <v>1904</v>
      </c>
      <c r="B811" t="s">
        <v>31</v>
      </c>
      <c r="C811">
        <v>0.57499999999999996</v>
      </c>
      <c r="D811">
        <v>0.44500000000000001</v>
      </c>
      <c r="E811">
        <v>0.14499999999999999</v>
      </c>
      <c r="F811">
        <v>0.876</v>
      </c>
      <c r="G811">
        <v>0.3795</v>
      </c>
      <c r="H811">
        <v>0.1615</v>
      </c>
      <c r="I811">
        <v>0.27</v>
      </c>
      <c r="J811">
        <v>10</v>
      </c>
      <c r="K811">
        <v>12</v>
      </c>
      <c r="L811" t="s">
        <v>63</v>
      </c>
      <c r="M811" t="s">
        <v>64</v>
      </c>
      <c r="N811" t="s">
        <v>29</v>
      </c>
      <c r="O811">
        <v>2</v>
      </c>
      <c r="P811" t="s">
        <v>70</v>
      </c>
      <c r="Q811">
        <v>18</v>
      </c>
      <c r="R811">
        <f t="shared" si="48"/>
        <v>3</v>
      </c>
      <c r="S811">
        <f t="shared" si="49"/>
        <v>2</v>
      </c>
      <c r="T811">
        <f t="shared" si="50"/>
        <v>0</v>
      </c>
      <c r="U811" s="2" t="str">
        <f t="shared" si="51"/>
        <v>2</v>
      </c>
    </row>
    <row r="812" spans="1:21" x14ac:dyDescent="0.25">
      <c r="A812">
        <v>1362</v>
      </c>
      <c r="B812" t="s">
        <v>22</v>
      </c>
      <c r="C812">
        <v>0.60499999999999998</v>
      </c>
      <c r="D812">
        <v>0.47499999999999998</v>
      </c>
      <c r="E812">
        <v>0.17499999999999999</v>
      </c>
      <c r="F812">
        <v>1.0760000000000001</v>
      </c>
      <c r="G812">
        <v>0.46300000000000002</v>
      </c>
      <c r="H812">
        <v>0.2195</v>
      </c>
      <c r="I812">
        <v>0.33500000000000002</v>
      </c>
      <c r="J812">
        <v>9</v>
      </c>
      <c r="K812">
        <v>4</v>
      </c>
      <c r="L812" t="s">
        <v>18</v>
      </c>
      <c r="M812" t="s">
        <v>19</v>
      </c>
      <c r="N812" t="s">
        <v>20</v>
      </c>
      <c r="O812">
        <v>5</v>
      </c>
      <c r="P812" t="s">
        <v>34</v>
      </c>
      <c r="Q812">
        <v>12.8</v>
      </c>
      <c r="R812">
        <f t="shared" si="48"/>
        <v>3</v>
      </c>
      <c r="S812">
        <f t="shared" si="49"/>
        <v>2</v>
      </c>
      <c r="T812">
        <f t="shared" si="50"/>
        <v>0</v>
      </c>
      <c r="U812" s="2" t="str">
        <f t="shared" si="51"/>
        <v>2</v>
      </c>
    </row>
    <row r="813" spans="1:21" x14ac:dyDescent="0.25">
      <c r="A813">
        <v>148</v>
      </c>
      <c r="B813" t="s">
        <v>17</v>
      </c>
      <c r="C813">
        <v>0.28000000000000003</v>
      </c>
      <c r="D813">
        <v>0.20499999999999999</v>
      </c>
      <c r="E813">
        <v>0.08</v>
      </c>
      <c r="F813">
        <v>0.127</v>
      </c>
      <c r="G813">
        <v>5.1999999999999998E-2</v>
      </c>
      <c r="H813">
        <v>3.9E-2</v>
      </c>
      <c r="I813">
        <v>4.2000000000000003E-2</v>
      </c>
      <c r="J813">
        <v>9</v>
      </c>
      <c r="K813">
        <v>7</v>
      </c>
      <c r="L813" t="s">
        <v>43</v>
      </c>
      <c r="M813" t="s">
        <v>44</v>
      </c>
      <c r="N813" t="s">
        <v>45</v>
      </c>
      <c r="O813">
        <v>5</v>
      </c>
      <c r="P813" t="s">
        <v>34</v>
      </c>
      <c r="Q813">
        <v>12.8</v>
      </c>
      <c r="R813">
        <f t="shared" si="48"/>
        <v>3</v>
      </c>
      <c r="S813">
        <f t="shared" si="49"/>
        <v>2</v>
      </c>
      <c r="T813">
        <f t="shared" si="50"/>
        <v>0</v>
      </c>
      <c r="U813" s="2" t="str">
        <f t="shared" si="51"/>
        <v>2</v>
      </c>
    </row>
    <row r="814" spans="1:21" x14ac:dyDescent="0.25">
      <c r="A814">
        <v>3871</v>
      </c>
      <c r="B814" t="s">
        <v>31</v>
      </c>
      <c r="C814">
        <v>0.54500000000000004</v>
      </c>
      <c r="D814">
        <v>0.44</v>
      </c>
      <c r="E814">
        <v>0.16500000000000001</v>
      </c>
      <c r="F814">
        <v>0.74399999999999999</v>
      </c>
      <c r="G814">
        <v>0.28749999999999998</v>
      </c>
      <c r="H814">
        <v>0.20399999999999999</v>
      </c>
      <c r="I814">
        <v>0.25</v>
      </c>
      <c r="J814">
        <v>15</v>
      </c>
      <c r="K814">
        <v>4</v>
      </c>
      <c r="L814" t="s">
        <v>18</v>
      </c>
      <c r="M814" t="s">
        <v>19</v>
      </c>
      <c r="N814" t="s">
        <v>20</v>
      </c>
      <c r="O814">
        <v>6</v>
      </c>
      <c r="P814" t="s">
        <v>36</v>
      </c>
      <c r="Q814">
        <v>14.1</v>
      </c>
      <c r="R814">
        <f t="shared" si="48"/>
        <v>3</v>
      </c>
      <c r="S814">
        <f t="shared" si="49"/>
        <v>2</v>
      </c>
      <c r="T814">
        <f t="shared" si="50"/>
        <v>0</v>
      </c>
      <c r="U814" s="2" t="str">
        <f t="shared" si="51"/>
        <v>2</v>
      </c>
    </row>
    <row r="815" spans="1:21" x14ac:dyDescent="0.25">
      <c r="A815">
        <v>820</v>
      </c>
      <c r="B815" t="s">
        <v>17</v>
      </c>
      <c r="C815">
        <v>0.36</v>
      </c>
      <c r="D815">
        <v>0.3</v>
      </c>
      <c r="E815">
        <v>8.5000000000000006E-2</v>
      </c>
      <c r="F815">
        <v>0.27</v>
      </c>
      <c r="G815">
        <v>0.11849999999999999</v>
      </c>
      <c r="H815">
        <v>6.4000000000000001E-2</v>
      </c>
      <c r="I815">
        <v>7.4499999999999997E-2</v>
      </c>
      <c r="J815">
        <v>7</v>
      </c>
      <c r="K815">
        <v>10</v>
      </c>
      <c r="L815" t="s">
        <v>23</v>
      </c>
      <c r="M815" t="s">
        <v>24</v>
      </c>
      <c r="N815" t="s">
        <v>25</v>
      </c>
      <c r="O815">
        <v>3</v>
      </c>
      <c r="P815" t="s">
        <v>39</v>
      </c>
      <c r="Q815">
        <v>3.6</v>
      </c>
      <c r="R815">
        <f t="shared" si="48"/>
        <v>3</v>
      </c>
      <c r="S815">
        <f t="shared" si="49"/>
        <v>2</v>
      </c>
      <c r="T815">
        <f t="shared" si="50"/>
        <v>0</v>
      </c>
      <c r="U815" s="2" t="str">
        <f t="shared" si="51"/>
        <v>2</v>
      </c>
    </row>
    <row r="816" spans="1:21" x14ac:dyDescent="0.25">
      <c r="A816">
        <v>2936</v>
      </c>
      <c r="B816" t="s">
        <v>31</v>
      </c>
      <c r="C816">
        <v>0.62</v>
      </c>
      <c r="D816">
        <v>0.47499999999999998</v>
      </c>
      <c r="E816">
        <v>0.19500000000000001</v>
      </c>
      <c r="F816">
        <v>1.3585</v>
      </c>
      <c r="G816">
        <v>0.59350000000000003</v>
      </c>
      <c r="H816">
        <v>0.33650000000000002</v>
      </c>
      <c r="I816">
        <v>0.3745</v>
      </c>
      <c r="J816">
        <v>10</v>
      </c>
      <c r="K816">
        <v>4</v>
      </c>
      <c r="L816" t="s">
        <v>18</v>
      </c>
      <c r="M816" t="s">
        <v>19</v>
      </c>
      <c r="N816" t="s">
        <v>20</v>
      </c>
      <c r="O816">
        <v>3</v>
      </c>
      <c r="P816" t="s">
        <v>39</v>
      </c>
      <c r="Q816">
        <v>3.6</v>
      </c>
      <c r="R816">
        <f t="shared" si="48"/>
        <v>3</v>
      </c>
      <c r="S816">
        <f t="shared" si="49"/>
        <v>3</v>
      </c>
      <c r="T816">
        <f t="shared" si="50"/>
        <v>3</v>
      </c>
      <c r="U816" s="2" t="str">
        <f t="shared" si="51"/>
        <v>3</v>
      </c>
    </row>
    <row r="817" spans="1:21" x14ac:dyDescent="0.25">
      <c r="A817">
        <v>3630</v>
      </c>
      <c r="B817" t="s">
        <v>17</v>
      </c>
      <c r="C817">
        <v>0.27</v>
      </c>
      <c r="D817">
        <v>0.20499999999999999</v>
      </c>
      <c r="E817">
        <v>0.05</v>
      </c>
      <c r="F817">
        <v>8.4000000000000005E-2</v>
      </c>
      <c r="G817">
        <v>0.03</v>
      </c>
      <c r="H817">
        <v>1.8499999999999999E-2</v>
      </c>
      <c r="I817">
        <v>2.9000000000000001E-2</v>
      </c>
      <c r="J817">
        <v>6</v>
      </c>
      <c r="K817">
        <v>3</v>
      </c>
      <c r="L817" t="s">
        <v>46</v>
      </c>
      <c r="M817" t="s">
        <v>47</v>
      </c>
      <c r="N817" t="s">
        <v>48</v>
      </c>
      <c r="O817">
        <v>9</v>
      </c>
      <c r="P817" t="s">
        <v>58</v>
      </c>
      <c r="Q817">
        <v>1.9</v>
      </c>
      <c r="R817">
        <f t="shared" si="48"/>
        <v>3</v>
      </c>
      <c r="S817">
        <f t="shared" si="49"/>
        <v>2</v>
      </c>
      <c r="T817">
        <f t="shared" si="50"/>
        <v>0</v>
      </c>
      <c r="U817" s="2" t="str">
        <f t="shared" si="51"/>
        <v>2</v>
      </c>
    </row>
    <row r="818" spans="1:21" x14ac:dyDescent="0.25">
      <c r="A818">
        <v>3435</v>
      </c>
      <c r="B818" t="s">
        <v>17</v>
      </c>
      <c r="C818">
        <v>0.37</v>
      </c>
      <c r="D818">
        <v>0.28000000000000003</v>
      </c>
      <c r="E818">
        <v>0.09</v>
      </c>
      <c r="F818">
        <v>0.25650000000000001</v>
      </c>
      <c r="G818">
        <v>0.1255</v>
      </c>
      <c r="H818">
        <v>6.4500000000000002E-2</v>
      </c>
      <c r="I818">
        <v>6.4500000000000002E-2</v>
      </c>
      <c r="J818">
        <v>6</v>
      </c>
      <c r="K818">
        <v>5</v>
      </c>
      <c r="L818" t="s">
        <v>49</v>
      </c>
      <c r="M818" t="s">
        <v>50</v>
      </c>
      <c r="N818" t="s">
        <v>51</v>
      </c>
      <c r="O818">
        <v>8</v>
      </c>
      <c r="P818" t="s">
        <v>30</v>
      </c>
      <c r="Q818">
        <v>12.3</v>
      </c>
      <c r="R818">
        <f t="shared" si="48"/>
        <v>3</v>
      </c>
      <c r="S818">
        <f t="shared" si="49"/>
        <v>2</v>
      </c>
      <c r="T818">
        <f t="shared" si="50"/>
        <v>0</v>
      </c>
      <c r="U818" s="2" t="str">
        <f t="shared" si="51"/>
        <v>2</v>
      </c>
    </row>
    <row r="819" spans="1:21" x14ac:dyDescent="0.25">
      <c r="A819">
        <v>38</v>
      </c>
      <c r="B819" t="s">
        <v>22</v>
      </c>
      <c r="C819">
        <v>0.45</v>
      </c>
      <c r="D819">
        <v>0.35499999999999998</v>
      </c>
      <c r="E819">
        <v>0.105</v>
      </c>
      <c r="F819">
        <v>0.52249999999999996</v>
      </c>
      <c r="G819">
        <v>0.23699999999999999</v>
      </c>
      <c r="H819">
        <v>0.11650000000000001</v>
      </c>
      <c r="I819">
        <v>0.14499999999999999</v>
      </c>
      <c r="J819">
        <v>8</v>
      </c>
      <c r="K819">
        <v>13</v>
      </c>
      <c r="L819" t="s">
        <v>27</v>
      </c>
      <c r="M819" t="s">
        <v>28</v>
      </c>
      <c r="N819" t="s">
        <v>29</v>
      </c>
      <c r="O819">
        <v>5</v>
      </c>
      <c r="P819" t="s">
        <v>34</v>
      </c>
      <c r="Q819">
        <v>12.8</v>
      </c>
      <c r="R819">
        <f t="shared" si="48"/>
        <v>3</v>
      </c>
      <c r="S819">
        <f t="shared" si="49"/>
        <v>2</v>
      </c>
      <c r="T819">
        <f t="shared" si="50"/>
        <v>0</v>
      </c>
      <c r="U819" s="2" t="str">
        <f t="shared" si="51"/>
        <v>2</v>
      </c>
    </row>
    <row r="820" spans="1:21" x14ac:dyDescent="0.25">
      <c r="A820">
        <v>925</v>
      </c>
      <c r="B820" t="s">
        <v>17</v>
      </c>
      <c r="C820">
        <v>0.42499999999999999</v>
      </c>
      <c r="D820">
        <v>0.315</v>
      </c>
      <c r="E820">
        <v>0.1</v>
      </c>
      <c r="F820">
        <v>0.377</v>
      </c>
      <c r="G820">
        <v>0.16450000000000001</v>
      </c>
      <c r="H820">
        <v>7.1999999999999995E-2</v>
      </c>
      <c r="I820">
        <v>0.105</v>
      </c>
      <c r="J820">
        <v>6</v>
      </c>
      <c r="K820">
        <v>8</v>
      </c>
      <c r="L820" t="s">
        <v>55</v>
      </c>
      <c r="M820" t="s">
        <v>56</v>
      </c>
      <c r="N820" t="s">
        <v>57</v>
      </c>
      <c r="O820">
        <v>10</v>
      </c>
      <c r="P820" t="s">
        <v>35</v>
      </c>
      <c r="Q820">
        <v>24.1</v>
      </c>
      <c r="R820">
        <f t="shared" si="48"/>
        <v>3</v>
      </c>
      <c r="S820">
        <f t="shared" si="49"/>
        <v>2</v>
      </c>
      <c r="T820">
        <f t="shared" si="50"/>
        <v>0</v>
      </c>
      <c r="U820" s="2" t="str">
        <f t="shared" si="51"/>
        <v>2</v>
      </c>
    </row>
    <row r="821" spans="1:21" x14ac:dyDescent="0.25">
      <c r="A821">
        <v>2721</v>
      </c>
      <c r="B821" t="s">
        <v>17</v>
      </c>
      <c r="C821">
        <v>0.37</v>
      </c>
      <c r="D821">
        <v>0.27500000000000002</v>
      </c>
      <c r="E821">
        <v>0.09</v>
      </c>
      <c r="F821">
        <v>0.20649999999999999</v>
      </c>
      <c r="G821">
        <v>9.6000000000000002E-2</v>
      </c>
      <c r="H821">
        <v>3.95E-2</v>
      </c>
      <c r="I821">
        <v>5.8000000000000003E-2</v>
      </c>
      <c r="J821">
        <v>7</v>
      </c>
      <c r="K821">
        <v>4</v>
      </c>
      <c r="L821" t="s">
        <v>18</v>
      </c>
      <c r="M821" t="s">
        <v>19</v>
      </c>
      <c r="N821" t="s">
        <v>20</v>
      </c>
      <c r="O821">
        <v>8</v>
      </c>
      <c r="P821" t="s">
        <v>30</v>
      </c>
      <c r="Q821">
        <v>12.3</v>
      </c>
      <c r="R821">
        <f t="shared" si="48"/>
        <v>3</v>
      </c>
      <c r="S821">
        <f t="shared" si="49"/>
        <v>2</v>
      </c>
      <c r="T821">
        <f t="shared" si="50"/>
        <v>0</v>
      </c>
      <c r="U821" s="2" t="str">
        <f t="shared" si="51"/>
        <v>2</v>
      </c>
    </row>
    <row r="822" spans="1:21" x14ac:dyDescent="0.25">
      <c r="A822">
        <v>3927</v>
      </c>
      <c r="B822" t="s">
        <v>17</v>
      </c>
      <c r="C822">
        <v>0.57999999999999996</v>
      </c>
      <c r="D822">
        <v>0.42</v>
      </c>
      <c r="E822">
        <v>0.16</v>
      </c>
      <c r="F822">
        <v>0.72799999999999998</v>
      </c>
      <c r="G822">
        <v>0.27250000000000002</v>
      </c>
      <c r="H822">
        <v>0.19</v>
      </c>
      <c r="I822">
        <v>0.19</v>
      </c>
      <c r="J822">
        <v>14</v>
      </c>
      <c r="K822">
        <v>1</v>
      </c>
      <c r="L822" t="s">
        <v>65</v>
      </c>
      <c r="M822" t="s">
        <v>66</v>
      </c>
      <c r="N822" t="s">
        <v>29</v>
      </c>
      <c r="O822">
        <v>3</v>
      </c>
      <c r="P822" t="s">
        <v>39</v>
      </c>
      <c r="Q822">
        <v>3.6</v>
      </c>
      <c r="R822">
        <f t="shared" si="48"/>
        <v>3</v>
      </c>
      <c r="S822">
        <f t="shared" si="49"/>
        <v>2</v>
      </c>
      <c r="T822">
        <f t="shared" si="50"/>
        <v>0</v>
      </c>
      <c r="U822" s="2" t="str">
        <f t="shared" si="51"/>
        <v>2</v>
      </c>
    </row>
    <row r="823" spans="1:21" x14ac:dyDescent="0.25">
      <c r="A823">
        <v>3757</v>
      </c>
      <c r="B823" t="s">
        <v>17</v>
      </c>
      <c r="C823">
        <v>0.51500000000000001</v>
      </c>
      <c r="D823">
        <v>0.39</v>
      </c>
      <c r="E823">
        <v>0.12</v>
      </c>
      <c r="F823">
        <v>0.56499999999999995</v>
      </c>
      <c r="G823">
        <v>0.23499999999999999</v>
      </c>
      <c r="H823">
        <v>0.13500000000000001</v>
      </c>
      <c r="I823">
        <v>0.17899999999999999</v>
      </c>
      <c r="J823">
        <v>9</v>
      </c>
      <c r="K823">
        <v>3</v>
      </c>
      <c r="L823" t="s">
        <v>46</v>
      </c>
      <c r="M823" t="s">
        <v>47</v>
      </c>
      <c r="N823" t="s">
        <v>48</v>
      </c>
      <c r="O823">
        <v>3</v>
      </c>
      <c r="P823" t="s">
        <v>39</v>
      </c>
      <c r="Q823">
        <v>3.6</v>
      </c>
      <c r="R823">
        <f t="shared" si="48"/>
        <v>3</v>
      </c>
      <c r="S823">
        <f t="shared" si="49"/>
        <v>2</v>
      </c>
      <c r="T823">
        <f t="shared" si="50"/>
        <v>0</v>
      </c>
      <c r="U823" s="2" t="str">
        <f t="shared" si="51"/>
        <v>2</v>
      </c>
    </row>
    <row r="824" spans="1:21" x14ac:dyDescent="0.25">
      <c r="A824">
        <v>1763</v>
      </c>
      <c r="B824" t="s">
        <v>31</v>
      </c>
      <c r="C824">
        <v>0.77</v>
      </c>
      <c r="D824">
        <v>0.62</v>
      </c>
      <c r="E824">
        <v>0.19500000000000001</v>
      </c>
      <c r="F824">
        <v>2.5154999999999998</v>
      </c>
      <c r="G824">
        <v>1.1154999999999999</v>
      </c>
      <c r="H824">
        <v>0.64149999999999996</v>
      </c>
      <c r="I824">
        <v>0.64200000000000002</v>
      </c>
      <c r="J824">
        <v>12</v>
      </c>
      <c r="K824">
        <v>11</v>
      </c>
      <c r="L824" t="s">
        <v>37</v>
      </c>
      <c r="M824" t="s">
        <v>38</v>
      </c>
      <c r="N824" t="s">
        <v>29</v>
      </c>
      <c r="O824">
        <v>9</v>
      </c>
      <c r="P824" t="s">
        <v>58</v>
      </c>
      <c r="Q824">
        <v>1.9</v>
      </c>
      <c r="R824">
        <f t="shared" si="48"/>
        <v>1</v>
      </c>
      <c r="S824">
        <f t="shared" si="49"/>
        <v>3</v>
      </c>
      <c r="T824">
        <f t="shared" si="50"/>
        <v>0</v>
      </c>
      <c r="U824" s="2" t="str">
        <f t="shared" si="51"/>
        <v>1</v>
      </c>
    </row>
    <row r="825" spans="1:21" x14ac:dyDescent="0.25">
      <c r="A825">
        <v>1277</v>
      </c>
      <c r="B825" t="s">
        <v>17</v>
      </c>
      <c r="C825">
        <v>0.48</v>
      </c>
      <c r="D825">
        <v>0.35499999999999998</v>
      </c>
      <c r="E825">
        <v>0.115</v>
      </c>
      <c r="F825">
        <v>0.47249999999999998</v>
      </c>
      <c r="G825">
        <v>0.20649999999999999</v>
      </c>
      <c r="H825">
        <v>0.112</v>
      </c>
      <c r="I825">
        <v>0.13200000000000001</v>
      </c>
      <c r="J825">
        <v>8</v>
      </c>
      <c r="K825">
        <v>5</v>
      </c>
      <c r="L825" t="s">
        <v>49</v>
      </c>
      <c r="M825" t="s">
        <v>50</v>
      </c>
      <c r="N825" t="s">
        <v>51</v>
      </c>
      <c r="O825">
        <v>10</v>
      </c>
      <c r="P825" t="s">
        <v>35</v>
      </c>
      <c r="Q825">
        <v>24.1</v>
      </c>
      <c r="R825">
        <f t="shared" si="48"/>
        <v>3</v>
      </c>
      <c r="S825">
        <f t="shared" si="49"/>
        <v>2</v>
      </c>
      <c r="T825">
        <f t="shared" si="50"/>
        <v>0</v>
      </c>
      <c r="U825" s="2" t="str">
        <f t="shared" si="51"/>
        <v>2</v>
      </c>
    </row>
    <row r="826" spans="1:21" x14ac:dyDescent="0.25">
      <c r="A826">
        <v>3078</v>
      </c>
      <c r="B826" t="s">
        <v>31</v>
      </c>
      <c r="C826">
        <v>0.68500000000000005</v>
      </c>
      <c r="D826">
        <v>0.51</v>
      </c>
      <c r="E826">
        <v>0.16500000000000001</v>
      </c>
      <c r="F826">
        <v>1.5449999999999999</v>
      </c>
      <c r="G826">
        <v>0.68600000000000005</v>
      </c>
      <c r="H826">
        <v>0.3775</v>
      </c>
      <c r="I826">
        <v>0.40550000000000003</v>
      </c>
      <c r="J826">
        <v>10</v>
      </c>
      <c r="K826">
        <v>9</v>
      </c>
      <c r="L826" t="s">
        <v>67</v>
      </c>
      <c r="M826" t="s">
        <v>68</v>
      </c>
      <c r="N826" t="s">
        <v>69</v>
      </c>
      <c r="O826">
        <v>9</v>
      </c>
      <c r="P826" t="s">
        <v>58</v>
      </c>
      <c r="Q826">
        <v>1.9</v>
      </c>
      <c r="R826">
        <f t="shared" si="48"/>
        <v>3</v>
      </c>
      <c r="S826">
        <f t="shared" si="49"/>
        <v>3</v>
      </c>
      <c r="T826">
        <f t="shared" si="50"/>
        <v>3</v>
      </c>
      <c r="U826" s="2" t="str">
        <f t="shared" si="51"/>
        <v>3</v>
      </c>
    </row>
    <row r="827" spans="1:21" x14ac:dyDescent="0.25">
      <c r="A827">
        <v>1138</v>
      </c>
      <c r="B827" t="s">
        <v>22</v>
      </c>
      <c r="C827">
        <v>0.57499999999999996</v>
      </c>
      <c r="D827">
        <v>0.45</v>
      </c>
      <c r="E827">
        <v>0.16</v>
      </c>
      <c r="F827">
        <v>1.0680000000000001</v>
      </c>
      <c r="G827">
        <v>0.55600000000000005</v>
      </c>
      <c r="H827">
        <v>0.214</v>
      </c>
      <c r="I827">
        <v>0.25750000000000001</v>
      </c>
      <c r="J827">
        <v>10</v>
      </c>
      <c r="K827">
        <v>7</v>
      </c>
      <c r="L827" t="s">
        <v>43</v>
      </c>
      <c r="M827" t="s">
        <v>44</v>
      </c>
      <c r="N827" t="s">
        <v>45</v>
      </c>
      <c r="O827">
        <v>2</v>
      </c>
      <c r="P827" t="s">
        <v>70</v>
      </c>
      <c r="Q827">
        <v>18</v>
      </c>
      <c r="R827">
        <f t="shared" si="48"/>
        <v>3</v>
      </c>
      <c r="S827">
        <f t="shared" si="49"/>
        <v>2</v>
      </c>
      <c r="T827">
        <f t="shared" si="50"/>
        <v>0</v>
      </c>
      <c r="U827" s="2" t="str">
        <f t="shared" si="51"/>
        <v>2</v>
      </c>
    </row>
    <row r="828" spans="1:21" x14ac:dyDescent="0.25">
      <c r="A828">
        <v>682</v>
      </c>
      <c r="B828" t="s">
        <v>31</v>
      </c>
      <c r="C828">
        <v>0.48499999999999999</v>
      </c>
      <c r="D828">
        <v>0.37</v>
      </c>
      <c r="E828">
        <v>0.14000000000000001</v>
      </c>
      <c r="F828">
        <v>0.57250000000000001</v>
      </c>
      <c r="G828">
        <v>0.20399999999999999</v>
      </c>
      <c r="H828">
        <v>0.14149999999999999</v>
      </c>
      <c r="I828">
        <v>0.17499999999999999</v>
      </c>
      <c r="J828">
        <v>10</v>
      </c>
      <c r="K828">
        <v>12</v>
      </c>
      <c r="L828" t="s">
        <v>63</v>
      </c>
      <c r="M828" t="s">
        <v>64</v>
      </c>
      <c r="N828" t="s">
        <v>29</v>
      </c>
      <c r="O828">
        <v>2</v>
      </c>
      <c r="P828" t="s">
        <v>70</v>
      </c>
      <c r="Q828">
        <v>18</v>
      </c>
      <c r="R828">
        <f t="shared" si="48"/>
        <v>3</v>
      </c>
      <c r="S828">
        <f t="shared" si="49"/>
        <v>2</v>
      </c>
      <c r="T828">
        <f t="shared" si="50"/>
        <v>0</v>
      </c>
      <c r="U828" s="2" t="str">
        <f t="shared" si="51"/>
        <v>2</v>
      </c>
    </row>
    <row r="829" spans="1:21" x14ac:dyDescent="0.25">
      <c r="A829">
        <v>3225</v>
      </c>
      <c r="B829" t="s">
        <v>31</v>
      </c>
      <c r="C829">
        <v>0.64</v>
      </c>
      <c r="D829">
        <v>0.52500000000000002</v>
      </c>
      <c r="E829">
        <v>0.2</v>
      </c>
      <c r="F829">
        <v>1.3765000000000001</v>
      </c>
      <c r="G829">
        <v>0.44</v>
      </c>
      <c r="H829">
        <v>0.3075</v>
      </c>
      <c r="I829">
        <v>0.47</v>
      </c>
      <c r="J829">
        <v>16</v>
      </c>
      <c r="K829">
        <v>9</v>
      </c>
      <c r="L829" t="s">
        <v>67</v>
      </c>
      <c r="M829" t="s">
        <v>68</v>
      </c>
      <c r="N829" t="s">
        <v>69</v>
      </c>
      <c r="O829">
        <v>8</v>
      </c>
      <c r="P829" t="s">
        <v>30</v>
      </c>
      <c r="Q829">
        <v>12.3</v>
      </c>
      <c r="R829">
        <f t="shared" si="48"/>
        <v>3</v>
      </c>
      <c r="S829">
        <f t="shared" si="49"/>
        <v>2</v>
      </c>
      <c r="T829">
        <f t="shared" si="50"/>
        <v>0</v>
      </c>
      <c r="U829" s="2" t="str">
        <f t="shared" si="51"/>
        <v>2</v>
      </c>
    </row>
    <row r="830" spans="1:21" x14ac:dyDescent="0.25">
      <c r="A830">
        <v>2055</v>
      </c>
      <c r="B830" t="s">
        <v>31</v>
      </c>
      <c r="C830">
        <v>0.46500000000000002</v>
      </c>
      <c r="D830">
        <v>0.36</v>
      </c>
      <c r="E830">
        <v>0.11</v>
      </c>
      <c r="F830">
        <v>0.4955</v>
      </c>
      <c r="G830">
        <v>0.26650000000000001</v>
      </c>
      <c r="H830">
        <v>8.5000000000000006E-2</v>
      </c>
      <c r="I830">
        <v>0.121</v>
      </c>
      <c r="J830">
        <v>7</v>
      </c>
      <c r="K830">
        <v>7</v>
      </c>
      <c r="L830" t="s">
        <v>43</v>
      </c>
      <c r="M830" t="s">
        <v>44</v>
      </c>
      <c r="N830" t="s">
        <v>45</v>
      </c>
      <c r="O830">
        <v>10</v>
      </c>
      <c r="P830" t="s">
        <v>35</v>
      </c>
      <c r="Q830">
        <v>24.1</v>
      </c>
      <c r="R830">
        <f t="shared" si="48"/>
        <v>3</v>
      </c>
      <c r="S830">
        <f t="shared" si="49"/>
        <v>2</v>
      </c>
      <c r="T830">
        <f t="shared" si="50"/>
        <v>0</v>
      </c>
      <c r="U830" s="2" t="str">
        <f t="shared" si="51"/>
        <v>2</v>
      </c>
    </row>
    <row r="831" spans="1:21" x14ac:dyDescent="0.25">
      <c r="A831">
        <v>3901</v>
      </c>
      <c r="B831" t="s">
        <v>31</v>
      </c>
      <c r="C831">
        <v>0.44500000000000001</v>
      </c>
      <c r="D831">
        <v>0.34499999999999997</v>
      </c>
      <c r="E831">
        <v>0.14000000000000001</v>
      </c>
      <c r="F831">
        <v>0.47599999999999998</v>
      </c>
      <c r="G831">
        <v>0.20549999999999999</v>
      </c>
      <c r="H831">
        <v>0.10150000000000001</v>
      </c>
      <c r="I831">
        <v>0.1085</v>
      </c>
      <c r="J831">
        <v>15</v>
      </c>
      <c r="K831">
        <v>11</v>
      </c>
      <c r="L831" t="s">
        <v>37</v>
      </c>
      <c r="M831" t="s">
        <v>38</v>
      </c>
      <c r="N831" t="s">
        <v>29</v>
      </c>
      <c r="O831">
        <v>4</v>
      </c>
      <c r="P831" t="s">
        <v>59</v>
      </c>
      <c r="Q831">
        <v>6.1</v>
      </c>
      <c r="R831">
        <f t="shared" si="48"/>
        <v>3</v>
      </c>
      <c r="S831">
        <f t="shared" si="49"/>
        <v>2</v>
      </c>
      <c r="T831">
        <f t="shared" si="50"/>
        <v>0</v>
      </c>
      <c r="U831" s="2" t="str">
        <f t="shared" si="51"/>
        <v>2</v>
      </c>
    </row>
    <row r="832" spans="1:21" x14ac:dyDescent="0.25">
      <c r="A832">
        <v>80</v>
      </c>
      <c r="B832" t="s">
        <v>22</v>
      </c>
      <c r="C832">
        <v>0.61499999999999999</v>
      </c>
      <c r="D832">
        <v>0.47499999999999998</v>
      </c>
      <c r="E832">
        <v>0.17</v>
      </c>
      <c r="F832">
        <v>1.1025</v>
      </c>
      <c r="G832">
        <v>0.46949999999999997</v>
      </c>
      <c r="H832">
        <v>0.23549999999999999</v>
      </c>
      <c r="I832">
        <v>0.34499999999999997</v>
      </c>
      <c r="J832">
        <v>14</v>
      </c>
      <c r="K832">
        <v>15</v>
      </c>
      <c r="L832" t="s">
        <v>32</v>
      </c>
      <c r="M832" t="s">
        <v>33</v>
      </c>
      <c r="N832" t="s">
        <v>29</v>
      </c>
      <c r="O832">
        <v>8</v>
      </c>
      <c r="P832" t="s">
        <v>30</v>
      </c>
      <c r="Q832">
        <v>12.3</v>
      </c>
      <c r="R832">
        <f t="shared" si="48"/>
        <v>3</v>
      </c>
      <c r="S832">
        <f t="shared" si="49"/>
        <v>2</v>
      </c>
      <c r="T832">
        <f t="shared" si="50"/>
        <v>0</v>
      </c>
      <c r="U832" s="2" t="str">
        <f t="shared" si="51"/>
        <v>2</v>
      </c>
    </row>
    <row r="833" spans="1:21" x14ac:dyDescent="0.25">
      <c r="A833">
        <v>2295</v>
      </c>
      <c r="B833" t="s">
        <v>31</v>
      </c>
      <c r="C833">
        <v>0.52500000000000002</v>
      </c>
      <c r="D833">
        <v>0.42499999999999999</v>
      </c>
      <c r="E833">
        <v>0.12</v>
      </c>
      <c r="F833">
        <v>0.70199999999999996</v>
      </c>
      <c r="G833">
        <v>0.33350000000000002</v>
      </c>
      <c r="H833">
        <v>0.14649999999999999</v>
      </c>
      <c r="I833">
        <v>0.22</v>
      </c>
      <c r="J833">
        <v>12</v>
      </c>
      <c r="K833">
        <v>7</v>
      </c>
      <c r="L833" t="s">
        <v>43</v>
      </c>
      <c r="M833" t="s">
        <v>44</v>
      </c>
      <c r="N833" t="s">
        <v>45</v>
      </c>
      <c r="O833">
        <v>5</v>
      </c>
      <c r="P833" t="s">
        <v>34</v>
      </c>
      <c r="Q833">
        <v>12.8</v>
      </c>
      <c r="R833">
        <f t="shared" si="48"/>
        <v>3</v>
      </c>
      <c r="S833">
        <f t="shared" si="49"/>
        <v>2</v>
      </c>
      <c r="T833">
        <f t="shared" si="50"/>
        <v>0</v>
      </c>
      <c r="U833" s="2" t="str">
        <f t="shared" si="51"/>
        <v>2</v>
      </c>
    </row>
    <row r="834" spans="1:21" x14ac:dyDescent="0.25">
      <c r="A834">
        <v>3862</v>
      </c>
      <c r="B834" t="s">
        <v>22</v>
      </c>
      <c r="C834">
        <v>0.63</v>
      </c>
      <c r="D834">
        <v>0.47499999999999998</v>
      </c>
      <c r="E834">
        <v>0.17499999999999999</v>
      </c>
      <c r="F834">
        <v>1.423</v>
      </c>
      <c r="G834">
        <v>0.41549999999999998</v>
      </c>
      <c r="H834">
        <v>0.33850000000000002</v>
      </c>
      <c r="I834">
        <v>0.49</v>
      </c>
      <c r="J834">
        <v>14</v>
      </c>
      <c r="K834">
        <v>4</v>
      </c>
      <c r="L834" t="s">
        <v>18</v>
      </c>
      <c r="M834" t="s">
        <v>19</v>
      </c>
      <c r="N834" t="s">
        <v>20</v>
      </c>
      <c r="O834">
        <v>10</v>
      </c>
      <c r="P834" t="s">
        <v>35</v>
      </c>
      <c r="Q834">
        <v>24.1</v>
      </c>
      <c r="R834">
        <f t="shared" ref="R834:R897" si="52">IF(OR(AND(J834&gt;15,B834="I"),AND(B834="M",C834&gt;0.75),OR(AND(I834&gt;0.8,G834&gt;0.5),G834&gt;1.2)),1,3)</f>
        <v>3</v>
      </c>
      <c r="S834">
        <f t="shared" ref="S834:S897" si="53">IF(OR(AND(I834&lt;0.4,G834&lt;0.4),OR(C834&lt;0.36),OR(AND(J834&gt;15,B834="M"),J834&gt;18,B834="F")),2,3)</f>
        <v>2</v>
      </c>
      <c r="T834">
        <f t="shared" ref="T834:T897" si="54">IF(AND(R834=3, S834=3),3, 0)</f>
        <v>0</v>
      </c>
      <c r="U834" s="2" t="str">
        <f t="shared" ref="U834:U897" si="55">IF(R834=1,"1",IF(S834=2,"2",IF(AND(R834=3,S834=3),"3")))</f>
        <v>2</v>
      </c>
    </row>
    <row r="835" spans="1:21" x14ac:dyDescent="0.25">
      <c r="A835">
        <v>3737</v>
      </c>
      <c r="B835" t="s">
        <v>31</v>
      </c>
      <c r="C835">
        <v>0.625</v>
      </c>
      <c r="D835">
        <v>0.48</v>
      </c>
      <c r="E835">
        <v>0.18</v>
      </c>
      <c r="F835">
        <v>1.2230000000000001</v>
      </c>
      <c r="G835">
        <v>0.56499999999999995</v>
      </c>
      <c r="H835">
        <v>0.29749999999999999</v>
      </c>
      <c r="I835">
        <v>0.33750000000000002</v>
      </c>
      <c r="J835">
        <v>10</v>
      </c>
      <c r="K835">
        <v>11</v>
      </c>
      <c r="L835" t="s">
        <v>37</v>
      </c>
      <c r="M835" t="s">
        <v>38</v>
      </c>
      <c r="N835" t="s">
        <v>29</v>
      </c>
      <c r="O835">
        <v>6</v>
      </c>
      <c r="P835" t="s">
        <v>36</v>
      </c>
      <c r="Q835">
        <v>14.1</v>
      </c>
      <c r="R835">
        <f t="shared" si="52"/>
        <v>3</v>
      </c>
      <c r="S835">
        <f t="shared" si="53"/>
        <v>3</v>
      </c>
      <c r="T835">
        <f t="shared" si="54"/>
        <v>3</v>
      </c>
      <c r="U835" s="2" t="str">
        <f t="shared" si="55"/>
        <v>3</v>
      </c>
    </row>
    <row r="836" spans="1:21" x14ac:dyDescent="0.25">
      <c r="A836">
        <v>2459</v>
      </c>
      <c r="B836" t="s">
        <v>17</v>
      </c>
      <c r="C836">
        <v>0.2</v>
      </c>
      <c r="D836">
        <v>0.14499999999999999</v>
      </c>
      <c r="E836">
        <v>0.05</v>
      </c>
      <c r="F836">
        <v>3.5999999999999997E-2</v>
      </c>
      <c r="G836">
        <v>1.2500000000000001E-2</v>
      </c>
      <c r="H836">
        <v>8.0000000000000002E-3</v>
      </c>
      <c r="I836">
        <v>1.0999999999999999E-2</v>
      </c>
      <c r="J836">
        <v>4</v>
      </c>
      <c r="K836">
        <v>6</v>
      </c>
      <c r="L836" t="s">
        <v>40</v>
      </c>
      <c r="M836" t="s">
        <v>41</v>
      </c>
      <c r="N836" t="s">
        <v>42</v>
      </c>
      <c r="O836">
        <v>1</v>
      </c>
      <c r="P836" t="s">
        <v>21</v>
      </c>
      <c r="Q836">
        <v>22.1</v>
      </c>
      <c r="R836">
        <f t="shared" si="52"/>
        <v>3</v>
      </c>
      <c r="S836">
        <f t="shared" si="53"/>
        <v>2</v>
      </c>
      <c r="T836">
        <f t="shared" si="54"/>
        <v>0</v>
      </c>
      <c r="U836" s="2" t="str">
        <f t="shared" si="55"/>
        <v>2</v>
      </c>
    </row>
    <row r="837" spans="1:21" x14ac:dyDescent="0.25">
      <c r="A837">
        <v>1597</v>
      </c>
      <c r="B837" t="s">
        <v>17</v>
      </c>
      <c r="C837">
        <v>0.53</v>
      </c>
      <c r="D837">
        <v>0.42</v>
      </c>
      <c r="E837">
        <v>0.12</v>
      </c>
      <c r="F837">
        <v>0.59650000000000003</v>
      </c>
      <c r="G837">
        <v>0.2555</v>
      </c>
      <c r="H837">
        <v>0.14099999999999999</v>
      </c>
      <c r="I837">
        <v>0.17699999999999999</v>
      </c>
      <c r="J837">
        <v>7</v>
      </c>
      <c r="K837">
        <v>1</v>
      </c>
      <c r="L837" t="s">
        <v>65</v>
      </c>
      <c r="M837" t="s">
        <v>66</v>
      </c>
      <c r="N837" t="s">
        <v>29</v>
      </c>
      <c r="O837">
        <v>1</v>
      </c>
      <c r="P837" t="s">
        <v>21</v>
      </c>
      <c r="Q837">
        <v>22.1</v>
      </c>
      <c r="R837">
        <f t="shared" si="52"/>
        <v>3</v>
      </c>
      <c r="S837">
        <f t="shared" si="53"/>
        <v>2</v>
      </c>
      <c r="T837">
        <f t="shared" si="54"/>
        <v>0</v>
      </c>
      <c r="U837" s="2" t="str">
        <f t="shared" si="55"/>
        <v>2</v>
      </c>
    </row>
    <row r="838" spans="1:21" x14ac:dyDescent="0.25">
      <c r="A838">
        <v>1769</v>
      </c>
      <c r="B838" t="s">
        <v>17</v>
      </c>
      <c r="C838">
        <v>0.435</v>
      </c>
      <c r="D838">
        <v>0.3</v>
      </c>
      <c r="E838">
        <v>0.12</v>
      </c>
      <c r="F838">
        <v>0.59650000000000003</v>
      </c>
      <c r="G838">
        <v>0.25900000000000001</v>
      </c>
      <c r="H838">
        <v>0.13900000000000001</v>
      </c>
      <c r="I838">
        <v>0.16450000000000001</v>
      </c>
      <c r="J838">
        <v>8</v>
      </c>
      <c r="K838">
        <v>7</v>
      </c>
      <c r="L838" t="s">
        <v>43</v>
      </c>
      <c r="M838" t="s">
        <v>44</v>
      </c>
      <c r="N838" t="s">
        <v>45</v>
      </c>
      <c r="O838">
        <v>5</v>
      </c>
      <c r="P838" t="s">
        <v>34</v>
      </c>
      <c r="Q838">
        <v>12.8</v>
      </c>
      <c r="R838">
        <f t="shared" si="52"/>
        <v>3</v>
      </c>
      <c r="S838">
        <f t="shared" si="53"/>
        <v>2</v>
      </c>
      <c r="T838">
        <f t="shared" si="54"/>
        <v>0</v>
      </c>
      <c r="U838" s="2" t="str">
        <f t="shared" si="55"/>
        <v>2</v>
      </c>
    </row>
    <row r="839" spans="1:21" x14ac:dyDescent="0.25">
      <c r="A839">
        <v>4077</v>
      </c>
      <c r="B839" t="s">
        <v>17</v>
      </c>
      <c r="C839">
        <v>0.54500000000000004</v>
      </c>
      <c r="D839">
        <v>0.43</v>
      </c>
      <c r="E839">
        <v>0.14000000000000001</v>
      </c>
      <c r="F839">
        <v>0.77200000000000002</v>
      </c>
      <c r="G839">
        <v>0.28899999999999998</v>
      </c>
      <c r="H839">
        <v>0.19</v>
      </c>
      <c r="I839">
        <v>0.26150000000000001</v>
      </c>
      <c r="J839">
        <v>8</v>
      </c>
      <c r="K839">
        <v>8</v>
      </c>
      <c r="L839" t="s">
        <v>55</v>
      </c>
      <c r="M839" t="s">
        <v>56</v>
      </c>
      <c r="N839" t="s">
        <v>57</v>
      </c>
      <c r="O839">
        <v>6</v>
      </c>
      <c r="P839" t="s">
        <v>36</v>
      </c>
      <c r="Q839">
        <v>14.1</v>
      </c>
      <c r="R839">
        <f t="shared" si="52"/>
        <v>3</v>
      </c>
      <c r="S839">
        <f t="shared" si="53"/>
        <v>2</v>
      </c>
      <c r="T839">
        <f t="shared" si="54"/>
        <v>0</v>
      </c>
      <c r="U839" s="2" t="str">
        <f t="shared" si="55"/>
        <v>2</v>
      </c>
    </row>
    <row r="840" spans="1:21" x14ac:dyDescent="0.25">
      <c r="A840">
        <v>607</v>
      </c>
      <c r="B840" t="s">
        <v>31</v>
      </c>
      <c r="C840">
        <v>0.34499999999999997</v>
      </c>
      <c r="D840">
        <v>0.27</v>
      </c>
      <c r="E840">
        <v>0.09</v>
      </c>
      <c r="F840">
        <v>0.19500000000000001</v>
      </c>
      <c r="G840">
        <v>7.8E-2</v>
      </c>
      <c r="H840">
        <v>4.5499999999999999E-2</v>
      </c>
      <c r="I840">
        <v>5.8999999999999997E-2</v>
      </c>
      <c r="J840">
        <v>9</v>
      </c>
      <c r="K840">
        <v>7</v>
      </c>
      <c r="L840" t="s">
        <v>43</v>
      </c>
      <c r="M840" t="s">
        <v>44</v>
      </c>
      <c r="N840" t="s">
        <v>45</v>
      </c>
      <c r="O840">
        <v>9</v>
      </c>
      <c r="P840" t="s">
        <v>58</v>
      </c>
      <c r="Q840">
        <v>1.9</v>
      </c>
      <c r="R840">
        <f t="shared" si="52"/>
        <v>3</v>
      </c>
      <c r="S840">
        <f t="shared" si="53"/>
        <v>2</v>
      </c>
      <c r="T840">
        <f t="shared" si="54"/>
        <v>0</v>
      </c>
      <c r="U840" s="2" t="str">
        <f t="shared" si="55"/>
        <v>2</v>
      </c>
    </row>
    <row r="841" spans="1:21" x14ac:dyDescent="0.25">
      <c r="A841">
        <v>2339</v>
      </c>
      <c r="B841" t="s">
        <v>31</v>
      </c>
      <c r="C841">
        <v>0.65500000000000003</v>
      </c>
      <c r="D841">
        <v>0.48499999999999999</v>
      </c>
      <c r="E841">
        <v>0.19500000000000001</v>
      </c>
      <c r="F841">
        <v>1.62</v>
      </c>
      <c r="G841">
        <v>0.62749999999999995</v>
      </c>
      <c r="H841">
        <v>0.35799999999999998</v>
      </c>
      <c r="I841">
        <v>0.48499999999999999</v>
      </c>
      <c r="J841">
        <v>17</v>
      </c>
      <c r="K841">
        <v>11</v>
      </c>
      <c r="L841" t="s">
        <v>37</v>
      </c>
      <c r="M841" t="s">
        <v>38</v>
      </c>
      <c r="N841" t="s">
        <v>29</v>
      </c>
      <c r="O841">
        <v>7</v>
      </c>
      <c r="P841" t="s">
        <v>26</v>
      </c>
      <c r="Q841">
        <v>2.5</v>
      </c>
      <c r="R841">
        <f t="shared" si="52"/>
        <v>3</v>
      </c>
      <c r="S841">
        <f t="shared" si="53"/>
        <v>2</v>
      </c>
      <c r="T841">
        <f t="shared" si="54"/>
        <v>0</v>
      </c>
      <c r="U841" s="2" t="str">
        <f t="shared" si="55"/>
        <v>2</v>
      </c>
    </row>
    <row r="842" spans="1:21" x14ac:dyDescent="0.25">
      <c r="A842">
        <v>3186</v>
      </c>
      <c r="B842" t="s">
        <v>22</v>
      </c>
      <c r="C842">
        <v>0.59</v>
      </c>
      <c r="D842">
        <v>0.41499999999999998</v>
      </c>
      <c r="E842">
        <v>0.15</v>
      </c>
      <c r="F842">
        <v>0.88049999999999995</v>
      </c>
      <c r="G842">
        <v>0.36449999999999999</v>
      </c>
      <c r="H842">
        <v>0.23400000000000001</v>
      </c>
      <c r="I842">
        <v>0.23499999999999999</v>
      </c>
      <c r="J842">
        <v>11</v>
      </c>
      <c r="K842">
        <v>5</v>
      </c>
      <c r="L842" t="s">
        <v>49</v>
      </c>
      <c r="M842" t="s">
        <v>50</v>
      </c>
      <c r="N842" t="s">
        <v>51</v>
      </c>
      <c r="O842">
        <v>5</v>
      </c>
      <c r="P842" t="s">
        <v>34</v>
      </c>
      <c r="Q842">
        <v>12.8</v>
      </c>
      <c r="R842">
        <f t="shared" si="52"/>
        <v>3</v>
      </c>
      <c r="S842">
        <f t="shared" si="53"/>
        <v>2</v>
      </c>
      <c r="T842">
        <f t="shared" si="54"/>
        <v>0</v>
      </c>
      <c r="U842" s="2" t="str">
        <f t="shared" si="55"/>
        <v>2</v>
      </c>
    </row>
    <row r="843" spans="1:21" x14ac:dyDescent="0.25">
      <c r="A843">
        <v>630</v>
      </c>
      <c r="B843" t="s">
        <v>31</v>
      </c>
      <c r="C843">
        <v>0.34</v>
      </c>
      <c r="D843">
        <v>0.26500000000000001</v>
      </c>
      <c r="E843">
        <v>8.5000000000000006E-2</v>
      </c>
      <c r="F843">
        <v>0.1835</v>
      </c>
      <c r="G843">
        <v>7.6999999999999999E-2</v>
      </c>
      <c r="H843">
        <v>4.5999999999999999E-2</v>
      </c>
      <c r="I843">
        <v>6.5000000000000002E-2</v>
      </c>
      <c r="J843">
        <v>10</v>
      </c>
      <c r="K843">
        <v>4</v>
      </c>
      <c r="L843" t="s">
        <v>18</v>
      </c>
      <c r="M843" t="s">
        <v>19</v>
      </c>
      <c r="N843" t="s">
        <v>20</v>
      </c>
      <c r="O843">
        <v>7</v>
      </c>
      <c r="P843" t="s">
        <v>26</v>
      </c>
      <c r="Q843">
        <v>2.5</v>
      </c>
      <c r="R843">
        <f t="shared" si="52"/>
        <v>3</v>
      </c>
      <c r="S843">
        <f t="shared" si="53"/>
        <v>2</v>
      </c>
      <c r="T843">
        <f t="shared" si="54"/>
        <v>0</v>
      </c>
      <c r="U843" s="2" t="str">
        <f t="shared" si="55"/>
        <v>2</v>
      </c>
    </row>
    <row r="844" spans="1:21" x14ac:dyDescent="0.25">
      <c r="A844">
        <v>1593</v>
      </c>
      <c r="B844" t="s">
        <v>17</v>
      </c>
      <c r="C844">
        <v>0.52500000000000002</v>
      </c>
      <c r="D844">
        <v>0.39</v>
      </c>
      <c r="E844">
        <v>0.12</v>
      </c>
      <c r="F844">
        <v>0.66400000000000003</v>
      </c>
      <c r="G844">
        <v>0.3115</v>
      </c>
      <c r="H844">
        <v>0.14699999999999999</v>
      </c>
      <c r="I844">
        <v>0.17799999999999999</v>
      </c>
      <c r="J844">
        <v>9</v>
      </c>
      <c r="K844">
        <v>14</v>
      </c>
      <c r="L844" t="s">
        <v>60</v>
      </c>
      <c r="M844" t="s">
        <v>61</v>
      </c>
      <c r="N844" t="s">
        <v>62</v>
      </c>
      <c r="O844">
        <v>1</v>
      </c>
      <c r="P844" t="s">
        <v>21</v>
      </c>
      <c r="Q844">
        <v>22.1</v>
      </c>
      <c r="R844">
        <f t="shared" si="52"/>
        <v>3</v>
      </c>
      <c r="S844">
        <f t="shared" si="53"/>
        <v>2</v>
      </c>
      <c r="T844">
        <f t="shared" si="54"/>
        <v>0</v>
      </c>
      <c r="U844" s="2" t="str">
        <f t="shared" si="55"/>
        <v>2</v>
      </c>
    </row>
    <row r="845" spans="1:21" x14ac:dyDescent="0.25">
      <c r="A845">
        <v>2735</v>
      </c>
      <c r="B845" t="s">
        <v>17</v>
      </c>
      <c r="C845">
        <v>0.42</v>
      </c>
      <c r="D845">
        <v>0.32500000000000001</v>
      </c>
      <c r="E845">
        <v>0.115</v>
      </c>
      <c r="F845">
        <v>0.314</v>
      </c>
      <c r="G845">
        <v>0.1295</v>
      </c>
      <c r="H845">
        <v>6.3500000000000001E-2</v>
      </c>
      <c r="I845">
        <v>0.1</v>
      </c>
      <c r="J845">
        <v>8</v>
      </c>
      <c r="K845">
        <v>10</v>
      </c>
      <c r="L845" t="s">
        <v>23</v>
      </c>
      <c r="M845" t="s">
        <v>24</v>
      </c>
      <c r="N845" t="s">
        <v>25</v>
      </c>
      <c r="O845">
        <v>9</v>
      </c>
      <c r="P845" t="s">
        <v>58</v>
      </c>
      <c r="Q845">
        <v>1.9</v>
      </c>
      <c r="R845">
        <f t="shared" si="52"/>
        <v>3</v>
      </c>
      <c r="S845">
        <f t="shared" si="53"/>
        <v>2</v>
      </c>
      <c r="T845">
        <f t="shared" si="54"/>
        <v>0</v>
      </c>
      <c r="U845" s="2" t="str">
        <f t="shared" si="55"/>
        <v>2</v>
      </c>
    </row>
    <row r="846" spans="1:21" x14ac:dyDescent="0.25">
      <c r="A846">
        <v>3462</v>
      </c>
      <c r="B846" t="s">
        <v>22</v>
      </c>
      <c r="C846">
        <v>0.625</v>
      </c>
      <c r="D846">
        <v>0.495</v>
      </c>
      <c r="E846">
        <v>0.16</v>
      </c>
      <c r="F846">
        <v>1.1114999999999999</v>
      </c>
      <c r="G846">
        <v>0.44950000000000001</v>
      </c>
      <c r="H846">
        <v>0.28249999999999997</v>
      </c>
      <c r="I846">
        <v>0.34499999999999997</v>
      </c>
      <c r="J846">
        <v>11</v>
      </c>
      <c r="K846">
        <v>10</v>
      </c>
      <c r="L846" t="s">
        <v>23</v>
      </c>
      <c r="M846" t="s">
        <v>24</v>
      </c>
      <c r="N846" t="s">
        <v>25</v>
      </c>
      <c r="O846">
        <v>1</v>
      </c>
      <c r="P846" t="s">
        <v>21</v>
      </c>
      <c r="Q846">
        <v>22.1</v>
      </c>
      <c r="R846">
        <f t="shared" si="52"/>
        <v>3</v>
      </c>
      <c r="S846">
        <f t="shared" si="53"/>
        <v>2</v>
      </c>
      <c r="T846">
        <f t="shared" si="54"/>
        <v>0</v>
      </c>
      <c r="U846" s="2" t="str">
        <f t="shared" si="55"/>
        <v>2</v>
      </c>
    </row>
    <row r="847" spans="1:21" x14ac:dyDescent="0.25">
      <c r="A847">
        <v>381</v>
      </c>
      <c r="B847" t="s">
        <v>31</v>
      </c>
      <c r="C847">
        <v>0.60499999999999998</v>
      </c>
      <c r="D847">
        <v>0.47</v>
      </c>
      <c r="E847">
        <v>0.18</v>
      </c>
      <c r="F847">
        <v>1.1405000000000001</v>
      </c>
      <c r="G847">
        <v>0.3755</v>
      </c>
      <c r="H847">
        <v>0.28050000000000003</v>
      </c>
      <c r="I847">
        <v>0.38500000000000001</v>
      </c>
      <c r="J847">
        <v>15</v>
      </c>
      <c r="K847">
        <v>6</v>
      </c>
      <c r="L847" t="s">
        <v>40</v>
      </c>
      <c r="M847" t="s">
        <v>41</v>
      </c>
      <c r="N847" t="s">
        <v>42</v>
      </c>
      <c r="O847">
        <v>9</v>
      </c>
      <c r="P847" t="s">
        <v>58</v>
      </c>
      <c r="Q847">
        <v>1.9</v>
      </c>
      <c r="R847">
        <f t="shared" si="52"/>
        <v>3</v>
      </c>
      <c r="S847">
        <f t="shared" si="53"/>
        <v>2</v>
      </c>
      <c r="T847">
        <f t="shared" si="54"/>
        <v>0</v>
      </c>
      <c r="U847" s="2" t="str">
        <f t="shared" si="55"/>
        <v>2</v>
      </c>
    </row>
    <row r="848" spans="1:21" x14ac:dyDescent="0.25">
      <c r="A848">
        <v>1819</v>
      </c>
      <c r="B848" t="s">
        <v>22</v>
      </c>
      <c r="C848">
        <v>0.69499999999999995</v>
      </c>
      <c r="D848">
        <v>0.55000000000000004</v>
      </c>
      <c r="E848">
        <v>0.185</v>
      </c>
      <c r="F848">
        <v>1.679</v>
      </c>
      <c r="G848">
        <v>0.80500000000000005</v>
      </c>
      <c r="H848">
        <v>0.40150000000000002</v>
      </c>
      <c r="I848">
        <v>0.39650000000000002</v>
      </c>
      <c r="J848">
        <v>10</v>
      </c>
      <c r="K848">
        <v>9</v>
      </c>
      <c r="L848" t="s">
        <v>67</v>
      </c>
      <c r="M848" t="s">
        <v>68</v>
      </c>
      <c r="N848" t="s">
        <v>69</v>
      </c>
      <c r="O848">
        <v>1</v>
      </c>
      <c r="P848" t="s">
        <v>21</v>
      </c>
      <c r="Q848">
        <v>22.1</v>
      </c>
      <c r="R848">
        <f t="shared" si="52"/>
        <v>3</v>
      </c>
      <c r="S848">
        <f t="shared" si="53"/>
        <v>2</v>
      </c>
      <c r="T848">
        <f t="shared" si="54"/>
        <v>0</v>
      </c>
      <c r="U848" s="2" t="str">
        <f t="shared" si="55"/>
        <v>2</v>
      </c>
    </row>
    <row r="849" spans="1:21" x14ac:dyDescent="0.25">
      <c r="A849">
        <v>2841</v>
      </c>
      <c r="B849" t="s">
        <v>31</v>
      </c>
      <c r="C849">
        <v>0.59</v>
      </c>
      <c r="D849">
        <v>0.48499999999999999</v>
      </c>
      <c r="E849">
        <v>0.155</v>
      </c>
      <c r="F849">
        <v>1.0785</v>
      </c>
      <c r="G849">
        <v>0.45350000000000001</v>
      </c>
      <c r="H849">
        <v>0.24349999999999999</v>
      </c>
      <c r="I849">
        <v>0.31</v>
      </c>
      <c r="J849">
        <v>9</v>
      </c>
      <c r="K849">
        <v>8</v>
      </c>
      <c r="L849" t="s">
        <v>55</v>
      </c>
      <c r="M849" t="s">
        <v>56</v>
      </c>
      <c r="N849" t="s">
        <v>57</v>
      </c>
      <c r="O849">
        <v>5</v>
      </c>
      <c r="P849" t="s">
        <v>34</v>
      </c>
      <c r="Q849">
        <v>12.8</v>
      </c>
      <c r="R849">
        <f t="shared" si="52"/>
        <v>3</v>
      </c>
      <c r="S849">
        <f t="shared" si="53"/>
        <v>3</v>
      </c>
      <c r="T849">
        <f t="shared" si="54"/>
        <v>3</v>
      </c>
      <c r="U849" s="2" t="str">
        <f t="shared" si="55"/>
        <v>3</v>
      </c>
    </row>
    <row r="850" spans="1:21" x14ac:dyDescent="0.25">
      <c r="A850">
        <v>3391</v>
      </c>
      <c r="B850" t="s">
        <v>31</v>
      </c>
      <c r="C850">
        <v>0.56000000000000005</v>
      </c>
      <c r="D850">
        <v>0.44</v>
      </c>
      <c r="E850">
        <v>0.16</v>
      </c>
      <c r="F850">
        <v>1.1114999999999999</v>
      </c>
      <c r="G850">
        <v>0.50349999999999995</v>
      </c>
      <c r="H850">
        <v>0.27850000000000003</v>
      </c>
      <c r="I850">
        <v>0.26</v>
      </c>
      <c r="J850">
        <v>10</v>
      </c>
      <c r="K850">
        <v>14</v>
      </c>
      <c r="L850" t="s">
        <v>60</v>
      </c>
      <c r="M850" t="s">
        <v>61</v>
      </c>
      <c r="N850" t="s">
        <v>62</v>
      </c>
      <c r="O850">
        <v>9</v>
      </c>
      <c r="P850" t="s">
        <v>58</v>
      </c>
      <c r="Q850">
        <v>1.9</v>
      </c>
      <c r="R850">
        <f t="shared" si="52"/>
        <v>3</v>
      </c>
      <c r="S850">
        <f t="shared" si="53"/>
        <v>3</v>
      </c>
      <c r="T850">
        <f t="shared" si="54"/>
        <v>3</v>
      </c>
      <c r="U850" s="2" t="str">
        <f t="shared" si="55"/>
        <v>3</v>
      </c>
    </row>
    <row r="851" spans="1:21" x14ac:dyDescent="0.25">
      <c r="A851">
        <v>2684</v>
      </c>
      <c r="B851" t="s">
        <v>31</v>
      </c>
      <c r="C851">
        <v>0.625</v>
      </c>
      <c r="D851">
        <v>0.495</v>
      </c>
      <c r="E851">
        <v>0.185</v>
      </c>
      <c r="F851">
        <v>1.3835</v>
      </c>
      <c r="G851">
        <v>0.71050000000000002</v>
      </c>
      <c r="H851">
        <v>0.30049999999999999</v>
      </c>
      <c r="I851">
        <v>0.34499999999999997</v>
      </c>
      <c r="J851">
        <v>11</v>
      </c>
      <c r="K851">
        <v>12</v>
      </c>
      <c r="L851" t="s">
        <v>63</v>
      </c>
      <c r="M851" t="s">
        <v>64</v>
      </c>
      <c r="N851" t="s">
        <v>29</v>
      </c>
      <c r="O851">
        <v>3</v>
      </c>
      <c r="P851" t="s">
        <v>39</v>
      </c>
      <c r="Q851">
        <v>3.6</v>
      </c>
      <c r="R851">
        <f t="shared" si="52"/>
        <v>3</v>
      </c>
      <c r="S851">
        <f t="shared" si="53"/>
        <v>3</v>
      </c>
      <c r="T851">
        <f t="shared" si="54"/>
        <v>3</v>
      </c>
      <c r="U851" s="2" t="str">
        <f t="shared" si="55"/>
        <v>3</v>
      </c>
    </row>
    <row r="852" spans="1:21" x14ac:dyDescent="0.25">
      <c r="A852">
        <v>911</v>
      </c>
      <c r="B852" t="s">
        <v>17</v>
      </c>
      <c r="C852">
        <v>0.34</v>
      </c>
      <c r="D852">
        <v>0.25</v>
      </c>
      <c r="E852">
        <v>7.4999999999999997E-2</v>
      </c>
      <c r="F852">
        <v>0.17849999999999999</v>
      </c>
      <c r="G852">
        <v>6.6500000000000004E-2</v>
      </c>
      <c r="H852">
        <v>4.5499999999999999E-2</v>
      </c>
      <c r="I852">
        <v>4.4999999999999998E-2</v>
      </c>
      <c r="J852">
        <v>5</v>
      </c>
      <c r="K852">
        <v>8</v>
      </c>
      <c r="L852" t="s">
        <v>55</v>
      </c>
      <c r="M852" t="s">
        <v>56</v>
      </c>
      <c r="N852" t="s">
        <v>57</v>
      </c>
      <c r="O852">
        <v>3</v>
      </c>
      <c r="P852" t="s">
        <v>39</v>
      </c>
      <c r="Q852">
        <v>3.6</v>
      </c>
      <c r="R852">
        <f t="shared" si="52"/>
        <v>3</v>
      </c>
      <c r="S852">
        <f t="shared" si="53"/>
        <v>2</v>
      </c>
      <c r="T852">
        <f t="shared" si="54"/>
        <v>0</v>
      </c>
      <c r="U852" s="2" t="str">
        <f t="shared" si="55"/>
        <v>2</v>
      </c>
    </row>
    <row r="853" spans="1:21" x14ac:dyDescent="0.25">
      <c r="A853">
        <v>3582</v>
      </c>
      <c r="B853" t="s">
        <v>31</v>
      </c>
      <c r="C853">
        <v>0.625</v>
      </c>
      <c r="D853">
        <v>0.48</v>
      </c>
      <c r="E853">
        <v>0.16</v>
      </c>
      <c r="F853">
        <v>1.1415</v>
      </c>
      <c r="G853">
        <v>0.57950000000000002</v>
      </c>
      <c r="H853">
        <v>0.2145</v>
      </c>
      <c r="I853">
        <v>0.28999999999999998</v>
      </c>
      <c r="J853">
        <v>9</v>
      </c>
      <c r="K853">
        <v>9</v>
      </c>
      <c r="L853" t="s">
        <v>67</v>
      </c>
      <c r="M853" t="s">
        <v>68</v>
      </c>
      <c r="N853" t="s">
        <v>69</v>
      </c>
      <c r="O853">
        <v>1</v>
      </c>
      <c r="P853" t="s">
        <v>21</v>
      </c>
      <c r="Q853">
        <v>22.1</v>
      </c>
      <c r="R853">
        <f t="shared" si="52"/>
        <v>3</v>
      </c>
      <c r="S853">
        <f t="shared" si="53"/>
        <v>3</v>
      </c>
      <c r="T853">
        <f t="shared" si="54"/>
        <v>3</v>
      </c>
      <c r="U853" s="2" t="str">
        <f t="shared" si="55"/>
        <v>3</v>
      </c>
    </row>
    <row r="854" spans="1:21" x14ac:dyDescent="0.25">
      <c r="A854">
        <v>3027</v>
      </c>
      <c r="B854" t="s">
        <v>17</v>
      </c>
      <c r="C854">
        <v>0.495</v>
      </c>
      <c r="D854">
        <v>0.375</v>
      </c>
      <c r="E854">
        <v>0.115</v>
      </c>
      <c r="F854">
        <v>0.50700000000000001</v>
      </c>
      <c r="G854">
        <v>0.24099999999999999</v>
      </c>
      <c r="H854">
        <v>0.10299999999999999</v>
      </c>
      <c r="I854">
        <v>0.15</v>
      </c>
      <c r="J854">
        <v>8</v>
      </c>
      <c r="K854">
        <v>1</v>
      </c>
      <c r="L854" t="s">
        <v>65</v>
      </c>
      <c r="M854" t="s">
        <v>66</v>
      </c>
      <c r="N854" t="s">
        <v>29</v>
      </c>
      <c r="O854">
        <v>4</v>
      </c>
      <c r="P854" t="s">
        <v>59</v>
      </c>
      <c r="Q854">
        <v>6.1</v>
      </c>
      <c r="R854">
        <f t="shared" si="52"/>
        <v>3</v>
      </c>
      <c r="S854">
        <f t="shared" si="53"/>
        <v>2</v>
      </c>
      <c r="T854">
        <f t="shared" si="54"/>
        <v>0</v>
      </c>
      <c r="U854" s="2" t="str">
        <f t="shared" si="55"/>
        <v>2</v>
      </c>
    </row>
    <row r="855" spans="1:21" x14ac:dyDescent="0.25">
      <c r="A855">
        <v>1133</v>
      </c>
      <c r="B855" t="s">
        <v>22</v>
      </c>
      <c r="C855">
        <v>0.56499999999999995</v>
      </c>
      <c r="D855">
        <v>0.45</v>
      </c>
      <c r="E855">
        <v>0.17499999999999999</v>
      </c>
      <c r="F855">
        <v>1.0095000000000001</v>
      </c>
      <c r="G855">
        <v>0.44700000000000001</v>
      </c>
      <c r="H855">
        <v>0.23749999999999999</v>
      </c>
      <c r="I855">
        <v>0.26450000000000001</v>
      </c>
      <c r="J855">
        <v>9</v>
      </c>
      <c r="K855">
        <v>6</v>
      </c>
      <c r="L855" t="s">
        <v>40</v>
      </c>
      <c r="M855" t="s">
        <v>41</v>
      </c>
      <c r="N855" t="s">
        <v>42</v>
      </c>
      <c r="O855">
        <v>4</v>
      </c>
      <c r="P855" t="s">
        <v>59</v>
      </c>
      <c r="Q855">
        <v>6.1</v>
      </c>
      <c r="R855">
        <f t="shared" si="52"/>
        <v>3</v>
      </c>
      <c r="S855">
        <f t="shared" si="53"/>
        <v>2</v>
      </c>
      <c r="T855">
        <f t="shared" si="54"/>
        <v>0</v>
      </c>
      <c r="U855" s="2" t="str">
        <f t="shared" si="55"/>
        <v>2</v>
      </c>
    </row>
    <row r="856" spans="1:21" x14ac:dyDescent="0.25">
      <c r="A856">
        <v>3294</v>
      </c>
      <c r="B856" t="s">
        <v>31</v>
      </c>
      <c r="C856">
        <v>0.57499999999999996</v>
      </c>
      <c r="D856">
        <v>0.45500000000000002</v>
      </c>
      <c r="E856">
        <v>0.185</v>
      </c>
      <c r="F856">
        <v>1.1559999999999999</v>
      </c>
      <c r="G856">
        <v>0.55249999999999999</v>
      </c>
      <c r="H856">
        <v>0.24299999999999999</v>
      </c>
      <c r="I856">
        <v>0.29499999999999998</v>
      </c>
      <c r="J856">
        <v>13</v>
      </c>
      <c r="K856">
        <v>3</v>
      </c>
      <c r="L856" t="s">
        <v>46</v>
      </c>
      <c r="M856" t="s">
        <v>47</v>
      </c>
      <c r="N856" t="s">
        <v>48</v>
      </c>
      <c r="O856">
        <v>9</v>
      </c>
      <c r="P856" t="s">
        <v>58</v>
      </c>
      <c r="Q856">
        <v>1.9</v>
      </c>
      <c r="R856">
        <f t="shared" si="52"/>
        <v>3</v>
      </c>
      <c r="S856">
        <f t="shared" si="53"/>
        <v>3</v>
      </c>
      <c r="T856">
        <f t="shared" si="54"/>
        <v>3</v>
      </c>
      <c r="U856" s="2" t="str">
        <f t="shared" si="55"/>
        <v>3</v>
      </c>
    </row>
    <row r="857" spans="1:21" x14ac:dyDescent="0.25">
      <c r="A857">
        <v>2670</v>
      </c>
      <c r="B857" t="s">
        <v>31</v>
      </c>
      <c r="C857">
        <v>0.59</v>
      </c>
      <c r="D857">
        <v>0.47</v>
      </c>
      <c r="E857">
        <v>0.15</v>
      </c>
      <c r="F857">
        <v>0.86099999999999999</v>
      </c>
      <c r="G857">
        <v>0.41299999999999998</v>
      </c>
      <c r="H857">
        <v>0.16400000000000001</v>
      </c>
      <c r="I857">
        <v>0.249</v>
      </c>
      <c r="J857">
        <v>8</v>
      </c>
      <c r="K857">
        <v>10</v>
      </c>
      <c r="L857" t="s">
        <v>23</v>
      </c>
      <c r="M857" t="s">
        <v>24</v>
      </c>
      <c r="N857" t="s">
        <v>25</v>
      </c>
      <c r="O857">
        <v>5</v>
      </c>
      <c r="P857" t="s">
        <v>34</v>
      </c>
      <c r="Q857">
        <v>12.8</v>
      </c>
      <c r="R857">
        <f t="shared" si="52"/>
        <v>3</v>
      </c>
      <c r="S857">
        <f t="shared" si="53"/>
        <v>3</v>
      </c>
      <c r="T857">
        <f t="shared" si="54"/>
        <v>3</v>
      </c>
      <c r="U857" s="2" t="str">
        <f t="shared" si="55"/>
        <v>3</v>
      </c>
    </row>
    <row r="858" spans="1:21" x14ac:dyDescent="0.25">
      <c r="A858">
        <v>2024</v>
      </c>
      <c r="B858" t="s">
        <v>22</v>
      </c>
      <c r="C858">
        <v>0.53</v>
      </c>
      <c r="D858">
        <v>0.40500000000000003</v>
      </c>
      <c r="E858">
        <v>0.13</v>
      </c>
      <c r="F858">
        <v>0.63549999999999995</v>
      </c>
      <c r="G858">
        <v>0.26350000000000001</v>
      </c>
      <c r="H858">
        <v>0.1565</v>
      </c>
      <c r="I858">
        <v>0.185</v>
      </c>
      <c r="J858">
        <v>9</v>
      </c>
      <c r="K858">
        <v>14</v>
      </c>
      <c r="L858" t="s">
        <v>60</v>
      </c>
      <c r="M858" t="s">
        <v>61</v>
      </c>
      <c r="N858" t="s">
        <v>62</v>
      </c>
      <c r="O858">
        <v>2</v>
      </c>
      <c r="P858" t="s">
        <v>70</v>
      </c>
      <c r="Q858">
        <v>18</v>
      </c>
      <c r="R858">
        <f t="shared" si="52"/>
        <v>3</v>
      </c>
      <c r="S858">
        <f t="shared" si="53"/>
        <v>2</v>
      </c>
      <c r="T858">
        <f t="shared" si="54"/>
        <v>0</v>
      </c>
      <c r="U858" s="2" t="str">
        <f t="shared" si="55"/>
        <v>2</v>
      </c>
    </row>
    <row r="859" spans="1:21" x14ac:dyDescent="0.25">
      <c r="A859">
        <v>4040</v>
      </c>
      <c r="B859" t="s">
        <v>17</v>
      </c>
      <c r="C859">
        <v>0.56000000000000005</v>
      </c>
      <c r="D859">
        <v>0.44</v>
      </c>
      <c r="E859">
        <v>0.155</v>
      </c>
      <c r="F859">
        <v>0.81100000000000005</v>
      </c>
      <c r="G859">
        <v>0.36849999999999999</v>
      </c>
      <c r="H859">
        <v>0.17799999999999999</v>
      </c>
      <c r="I859">
        <v>0.23499999999999999</v>
      </c>
      <c r="J859">
        <v>11</v>
      </c>
      <c r="K859">
        <v>2</v>
      </c>
      <c r="L859" t="s">
        <v>52</v>
      </c>
      <c r="M859" t="s">
        <v>53</v>
      </c>
      <c r="N859" t="s">
        <v>54</v>
      </c>
      <c r="O859">
        <v>6</v>
      </c>
      <c r="P859" t="s">
        <v>36</v>
      </c>
      <c r="Q859">
        <v>14.1</v>
      </c>
      <c r="R859">
        <f t="shared" si="52"/>
        <v>3</v>
      </c>
      <c r="S859">
        <f t="shared" si="53"/>
        <v>2</v>
      </c>
      <c r="T859">
        <f t="shared" si="54"/>
        <v>0</v>
      </c>
      <c r="U859" s="2" t="str">
        <f t="shared" si="55"/>
        <v>2</v>
      </c>
    </row>
    <row r="860" spans="1:21" x14ac:dyDescent="0.25">
      <c r="A860">
        <v>3243</v>
      </c>
      <c r="B860" t="s">
        <v>31</v>
      </c>
      <c r="C860">
        <v>0.63500000000000001</v>
      </c>
      <c r="D860">
        <v>0.48</v>
      </c>
      <c r="E860">
        <v>0.19</v>
      </c>
      <c r="F860">
        <v>1.4670000000000001</v>
      </c>
      <c r="G860">
        <v>0.58250000000000002</v>
      </c>
      <c r="H860">
        <v>0.30299999999999999</v>
      </c>
      <c r="I860">
        <v>0.42</v>
      </c>
      <c r="J860">
        <v>15</v>
      </c>
      <c r="K860">
        <v>12</v>
      </c>
      <c r="L860" t="s">
        <v>63</v>
      </c>
      <c r="M860" t="s">
        <v>64</v>
      </c>
      <c r="N860" t="s">
        <v>29</v>
      </c>
      <c r="O860">
        <v>8</v>
      </c>
      <c r="P860" t="s">
        <v>30</v>
      </c>
      <c r="Q860">
        <v>12.3</v>
      </c>
      <c r="R860">
        <f t="shared" si="52"/>
        <v>3</v>
      </c>
      <c r="S860">
        <f t="shared" si="53"/>
        <v>3</v>
      </c>
      <c r="T860">
        <f t="shared" si="54"/>
        <v>3</v>
      </c>
      <c r="U860" s="2" t="str">
        <f t="shared" si="55"/>
        <v>3</v>
      </c>
    </row>
    <row r="861" spans="1:21" x14ac:dyDescent="0.25">
      <c r="A861">
        <v>264</v>
      </c>
      <c r="B861" t="s">
        <v>17</v>
      </c>
      <c r="C861">
        <v>0.245</v>
      </c>
      <c r="D861">
        <v>0.19500000000000001</v>
      </c>
      <c r="E861">
        <v>0.06</v>
      </c>
      <c r="F861">
        <v>9.5000000000000001E-2</v>
      </c>
      <c r="G861">
        <v>4.4499999999999998E-2</v>
      </c>
      <c r="H861">
        <v>2.4500000000000001E-2</v>
      </c>
      <c r="I861">
        <v>2.5999999999999999E-2</v>
      </c>
      <c r="J861">
        <v>4</v>
      </c>
      <c r="K861">
        <v>10</v>
      </c>
      <c r="L861" t="s">
        <v>23</v>
      </c>
      <c r="M861" t="s">
        <v>24</v>
      </c>
      <c r="N861" t="s">
        <v>25</v>
      </c>
      <c r="O861">
        <v>5</v>
      </c>
      <c r="P861" t="s">
        <v>34</v>
      </c>
      <c r="Q861">
        <v>12.8</v>
      </c>
      <c r="R861">
        <f t="shared" si="52"/>
        <v>3</v>
      </c>
      <c r="S861">
        <f t="shared" si="53"/>
        <v>2</v>
      </c>
      <c r="T861">
        <f t="shared" si="54"/>
        <v>0</v>
      </c>
      <c r="U861" s="2" t="str">
        <f t="shared" si="55"/>
        <v>2</v>
      </c>
    </row>
    <row r="862" spans="1:21" x14ac:dyDescent="0.25">
      <c r="A862">
        <v>2468</v>
      </c>
      <c r="B862" t="s">
        <v>31</v>
      </c>
      <c r="C862">
        <v>0.51</v>
      </c>
      <c r="D862">
        <v>0.41499999999999998</v>
      </c>
      <c r="E862">
        <v>0.14000000000000001</v>
      </c>
      <c r="F862">
        <v>0.81850000000000001</v>
      </c>
      <c r="G862">
        <v>0.30249999999999999</v>
      </c>
      <c r="H862">
        <v>0.2155</v>
      </c>
      <c r="I862">
        <v>0.23499999999999999</v>
      </c>
      <c r="J862">
        <v>16</v>
      </c>
      <c r="K862">
        <v>13</v>
      </c>
      <c r="L862" t="s">
        <v>27</v>
      </c>
      <c r="M862" t="s">
        <v>28</v>
      </c>
      <c r="N862" t="s">
        <v>29</v>
      </c>
      <c r="O862">
        <v>8</v>
      </c>
      <c r="P862" t="s">
        <v>30</v>
      </c>
      <c r="Q862">
        <v>12.3</v>
      </c>
      <c r="R862">
        <f t="shared" si="52"/>
        <v>3</v>
      </c>
      <c r="S862">
        <f t="shared" si="53"/>
        <v>2</v>
      </c>
      <c r="T862">
        <f t="shared" si="54"/>
        <v>0</v>
      </c>
      <c r="U862" s="2" t="str">
        <f t="shared" si="55"/>
        <v>2</v>
      </c>
    </row>
    <row r="863" spans="1:21" x14ac:dyDescent="0.25">
      <c r="A863">
        <v>1985</v>
      </c>
      <c r="B863" t="s">
        <v>22</v>
      </c>
      <c r="C863">
        <v>0.75</v>
      </c>
      <c r="D863">
        <v>0.55000000000000004</v>
      </c>
      <c r="E863">
        <v>0.19500000000000001</v>
      </c>
      <c r="F863">
        <v>1.8325</v>
      </c>
      <c r="G863">
        <v>0.83</v>
      </c>
      <c r="H863">
        <v>0.36599999999999999</v>
      </c>
      <c r="I863">
        <v>0.44</v>
      </c>
      <c r="J863">
        <v>11</v>
      </c>
      <c r="K863">
        <v>4</v>
      </c>
      <c r="L863" t="s">
        <v>18</v>
      </c>
      <c r="M863" t="s">
        <v>19</v>
      </c>
      <c r="N863" t="s">
        <v>20</v>
      </c>
      <c r="O863">
        <v>6</v>
      </c>
      <c r="P863" t="s">
        <v>36</v>
      </c>
      <c r="Q863">
        <v>14.1</v>
      </c>
      <c r="R863">
        <f t="shared" si="52"/>
        <v>3</v>
      </c>
      <c r="S863">
        <f t="shared" si="53"/>
        <v>2</v>
      </c>
      <c r="T863">
        <f t="shared" si="54"/>
        <v>0</v>
      </c>
      <c r="U863" s="2" t="str">
        <f t="shared" si="55"/>
        <v>2</v>
      </c>
    </row>
    <row r="864" spans="1:21" x14ac:dyDescent="0.25">
      <c r="A864">
        <v>2663</v>
      </c>
      <c r="B864" t="s">
        <v>22</v>
      </c>
      <c r="C864">
        <v>0.56999999999999995</v>
      </c>
      <c r="D864">
        <v>0.45</v>
      </c>
      <c r="E864">
        <v>0.18</v>
      </c>
      <c r="F864">
        <v>0.90800000000000003</v>
      </c>
      <c r="G864">
        <v>0.40150000000000002</v>
      </c>
      <c r="H864">
        <v>0.217</v>
      </c>
      <c r="I864">
        <v>0.255</v>
      </c>
      <c r="J864">
        <v>9</v>
      </c>
      <c r="K864">
        <v>1</v>
      </c>
      <c r="L864" t="s">
        <v>65</v>
      </c>
      <c r="M864" t="s">
        <v>66</v>
      </c>
      <c r="N864" t="s">
        <v>29</v>
      </c>
      <c r="O864">
        <v>3</v>
      </c>
      <c r="P864" t="s">
        <v>39</v>
      </c>
      <c r="Q864">
        <v>3.6</v>
      </c>
      <c r="R864">
        <f t="shared" si="52"/>
        <v>3</v>
      </c>
      <c r="S864">
        <f t="shared" si="53"/>
        <v>2</v>
      </c>
      <c r="T864">
        <f t="shared" si="54"/>
        <v>0</v>
      </c>
      <c r="U864" s="2" t="str">
        <f t="shared" si="55"/>
        <v>2</v>
      </c>
    </row>
    <row r="865" spans="1:21" x14ac:dyDescent="0.25">
      <c r="A865">
        <v>1470</v>
      </c>
      <c r="B865" t="s">
        <v>31</v>
      </c>
      <c r="C865">
        <v>0.52500000000000002</v>
      </c>
      <c r="D865">
        <v>0.4</v>
      </c>
      <c r="E865">
        <v>0.14000000000000001</v>
      </c>
      <c r="F865">
        <v>0.72050000000000003</v>
      </c>
      <c r="G865">
        <v>0.36849999999999999</v>
      </c>
      <c r="H865">
        <v>0.14499999999999999</v>
      </c>
      <c r="I865">
        <v>0.17349999999999999</v>
      </c>
      <c r="J865">
        <v>8</v>
      </c>
      <c r="K865">
        <v>6</v>
      </c>
      <c r="L865" t="s">
        <v>40</v>
      </c>
      <c r="M865" t="s">
        <v>41</v>
      </c>
      <c r="N865" t="s">
        <v>42</v>
      </c>
      <c r="O865">
        <v>4</v>
      </c>
      <c r="P865" t="s">
        <v>59</v>
      </c>
      <c r="Q865">
        <v>6.1</v>
      </c>
      <c r="R865">
        <f t="shared" si="52"/>
        <v>3</v>
      </c>
      <c r="S865">
        <f t="shared" si="53"/>
        <v>2</v>
      </c>
      <c r="T865">
        <f t="shared" si="54"/>
        <v>0</v>
      </c>
      <c r="U865" s="2" t="str">
        <f t="shared" si="55"/>
        <v>2</v>
      </c>
    </row>
    <row r="866" spans="1:21" x14ac:dyDescent="0.25">
      <c r="A866">
        <v>1868</v>
      </c>
      <c r="B866" t="s">
        <v>17</v>
      </c>
      <c r="C866">
        <v>0.52500000000000002</v>
      </c>
      <c r="D866">
        <v>0.41499999999999998</v>
      </c>
      <c r="E866">
        <v>0.12</v>
      </c>
      <c r="F866">
        <v>0.59599999999999997</v>
      </c>
      <c r="G866">
        <v>0.28050000000000003</v>
      </c>
      <c r="H866">
        <v>0.12</v>
      </c>
      <c r="I866">
        <v>0.16950000000000001</v>
      </c>
      <c r="J866">
        <v>9</v>
      </c>
      <c r="K866">
        <v>7</v>
      </c>
      <c r="L866" t="s">
        <v>43</v>
      </c>
      <c r="M866" t="s">
        <v>44</v>
      </c>
      <c r="N866" t="s">
        <v>45</v>
      </c>
      <c r="O866">
        <v>10</v>
      </c>
      <c r="P866" t="s">
        <v>35</v>
      </c>
      <c r="Q866">
        <v>24.1</v>
      </c>
      <c r="R866">
        <f t="shared" si="52"/>
        <v>3</v>
      </c>
      <c r="S866">
        <f t="shared" si="53"/>
        <v>2</v>
      </c>
      <c r="T866">
        <f t="shared" si="54"/>
        <v>0</v>
      </c>
      <c r="U866" s="2" t="str">
        <f t="shared" si="55"/>
        <v>2</v>
      </c>
    </row>
    <row r="867" spans="1:21" x14ac:dyDescent="0.25">
      <c r="A867">
        <v>139</v>
      </c>
      <c r="B867" t="s">
        <v>22</v>
      </c>
      <c r="C867">
        <v>0.40500000000000003</v>
      </c>
      <c r="D867">
        <v>0.32500000000000001</v>
      </c>
      <c r="E867">
        <v>0.11</v>
      </c>
      <c r="F867">
        <v>0.35549999999999998</v>
      </c>
      <c r="G867">
        <v>0.151</v>
      </c>
      <c r="H867">
        <v>6.3E-2</v>
      </c>
      <c r="I867">
        <v>0.11700000000000001</v>
      </c>
      <c r="J867">
        <v>9</v>
      </c>
      <c r="K867">
        <v>5</v>
      </c>
      <c r="L867" t="s">
        <v>49</v>
      </c>
      <c r="M867" t="s">
        <v>50</v>
      </c>
      <c r="N867" t="s">
        <v>51</v>
      </c>
      <c r="O867">
        <v>6</v>
      </c>
      <c r="P867" t="s">
        <v>36</v>
      </c>
      <c r="Q867">
        <v>14.1</v>
      </c>
      <c r="R867">
        <f t="shared" si="52"/>
        <v>3</v>
      </c>
      <c r="S867">
        <f t="shared" si="53"/>
        <v>2</v>
      </c>
      <c r="T867">
        <f t="shared" si="54"/>
        <v>0</v>
      </c>
      <c r="U867" s="2" t="str">
        <f t="shared" si="55"/>
        <v>2</v>
      </c>
    </row>
    <row r="868" spans="1:21" x14ac:dyDescent="0.25">
      <c r="A868">
        <v>383</v>
      </c>
      <c r="B868" t="s">
        <v>31</v>
      </c>
      <c r="C868">
        <v>0.48499999999999999</v>
      </c>
      <c r="D868">
        <v>0.4</v>
      </c>
      <c r="E868">
        <v>0.13500000000000001</v>
      </c>
      <c r="F868">
        <v>0.66300000000000003</v>
      </c>
      <c r="G868">
        <v>0.313</v>
      </c>
      <c r="H868">
        <v>0.13700000000000001</v>
      </c>
      <c r="I868">
        <v>0.2</v>
      </c>
      <c r="J868">
        <v>10</v>
      </c>
      <c r="K868">
        <v>13</v>
      </c>
      <c r="L868" t="s">
        <v>27</v>
      </c>
      <c r="M868" t="s">
        <v>28</v>
      </c>
      <c r="N868" t="s">
        <v>29</v>
      </c>
      <c r="O868">
        <v>6</v>
      </c>
      <c r="P868" t="s">
        <v>36</v>
      </c>
      <c r="Q868">
        <v>14.1</v>
      </c>
      <c r="R868">
        <f t="shared" si="52"/>
        <v>3</v>
      </c>
      <c r="S868">
        <f t="shared" si="53"/>
        <v>2</v>
      </c>
      <c r="T868">
        <f t="shared" si="54"/>
        <v>0</v>
      </c>
      <c r="U868" s="2" t="str">
        <f t="shared" si="55"/>
        <v>2</v>
      </c>
    </row>
    <row r="869" spans="1:21" x14ac:dyDescent="0.25">
      <c r="A869">
        <v>55</v>
      </c>
      <c r="B869" t="s">
        <v>31</v>
      </c>
      <c r="C869">
        <v>0.40500000000000003</v>
      </c>
      <c r="D869">
        <v>0.31</v>
      </c>
      <c r="E869">
        <v>0.1</v>
      </c>
      <c r="F869">
        <v>0.38500000000000001</v>
      </c>
      <c r="G869">
        <v>0.17299999999999999</v>
      </c>
      <c r="H869">
        <v>9.1499999999999998E-2</v>
      </c>
      <c r="I869">
        <v>0.11</v>
      </c>
      <c r="J869">
        <v>7</v>
      </c>
      <c r="K869">
        <v>4</v>
      </c>
      <c r="L869" t="s">
        <v>18</v>
      </c>
      <c r="M869" t="s">
        <v>19</v>
      </c>
      <c r="N869" t="s">
        <v>20</v>
      </c>
      <c r="O869">
        <v>7</v>
      </c>
      <c r="P869" t="s">
        <v>26</v>
      </c>
      <c r="Q869">
        <v>2.5</v>
      </c>
      <c r="R869">
        <f t="shared" si="52"/>
        <v>3</v>
      </c>
      <c r="S869">
        <f t="shared" si="53"/>
        <v>2</v>
      </c>
      <c r="T869">
        <f t="shared" si="54"/>
        <v>0</v>
      </c>
      <c r="U869" s="2" t="str">
        <f t="shared" si="55"/>
        <v>2</v>
      </c>
    </row>
    <row r="870" spans="1:21" x14ac:dyDescent="0.25">
      <c r="A870">
        <v>2618</v>
      </c>
      <c r="B870" t="s">
        <v>31</v>
      </c>
      <c r="C870">
        <v>0.67</v>
      </c>
      <c r="D870">
        <v>0.52</v>
      </c>
      <c r="E870">
        <v>0.19</v>
      </c>
      <c r="F870">
        <v>1.6385000000000001</v>
      </c>
      <c r="G870">
        <v>0.8115</v>
      </c>
      <c r="H870">
        <v>0.36899999999999999</v>
      </c>
      <c r="I870">
        <v>0.39100000000000001</v>
      </c>
      <c r="J870">
        <v>9</v>
      </c>
      <c r="K870">
        <v>4</v>
      </c>
      <c r="L870" t="s">
        <v>18</v>
      </c>
      <c r="M870" t="s">
        <v>19</v>
      </c>
      <c r="N870" t="s">
        <v>20</v>
      </c>
      <c r="O870">
        <v>4</v>
      </c>
      <c r="P870" t="s">
        <v>59</v>
      </c>
      <c r="Q870">
        <v>6.1</v>
      </c>
      <c r="R870">
        <f t="shared" si="52"/>
        <v>3</v>
      </c>
      <c r="S870">
        <f t="shared" si="53"/>
        <v>3</v>
      </c>
      <c r="T870">
        <f t="shared" si="54"/>
        <v>3</v>
      </c>
      <c r="U870" s="2" t="str">
        <f t="shared" si="55"/>
        <v>3</v>
      </c>
    </row>
    <row r="871" spans="1:21" x14ac:dyDescent="0.25">
      <c r="A871">
        <v>3488</v>
      </c>
      <c r="B871" t="s">
        <v>17</v>
      </c>
      <c r="C871">
        <v>0.51</v>
      </c>
      <c r="D871">
        <v>0.40500000000000003</v>
      </c>
      <c r="E871">
        <v>0.13</v>
      </c>
      <c r="F871">
        <v>0.59899999999999998</v>
      </c>
      <c r="G871">
        <v>0.30649999999999999</v>
      </c>
      <c r="H871">
        <v>0.11550000000000001</v>
      </c>
      <c r="I871">
        <v>0.14849999999999999</v>
      </c>
      <c r="J871">
        <v>8</v>
      </c>
      <c r="K871">
        <v>10</v>
      </c>
      <c r="L871" t="s">
        <v>23</v>
      </c>
      <c r="M871" t="s">
        <v>24</v>
      </c>
      <c r="N871" t="s">
        <v>25</v>
      </c>
      <c r="O871">
        <v>9</v>
      </c>
      <c r="P871" t="s">
        <v>58</v>
      </c>
      <c r="Q871">
        <v>1.9</v>
      </c>
      <c r="R871">
        <f t="shared" si="52"/>
        <v>3</v>
      </c>
      <c r="S871">
        <f t="shared" si="53"/>
        <v>2</v>
      </c>
      <c r="T871">
        <f t="shared" si="54"/>
        <v>0</v>
      </c>
      <c r="U871" s="2" t="str">
        <f t="shared" si="55"/>
        <v>2</v>
      </c>
    </row>
    <row r="872" spans="1:21" x14ac:dyDescent="0.25">
      <c r="A872">
        <v>3372</v>
      </c>
      <c r="B872" t="s">
        <v>31</v>
      </c>
      <c r="C872">
        <v>0.33</v>
      </c>
      <c r="D872">
        <v>0.23499999999999999</v>
      </c>
      <c r="E872">
        <v>0.09</v>
      </c>
      <c r="F872">
        <v>0.16300000000000001</v>
      </c>
      <c r="G872">
        <v>6.1499999999999999E-2</v>
      </c>
      <c r="H872">
        <v>3.4000000000000002E-2</v>
      </c>
      <c r="I872">
        <v>5.5E-2</v>
      </c>
      <c r="J872">
        <v>10</v>
      </c>
      <c r="K872">
        <v>7</v>
      </c>
      <c r="L872" t="s">
        <v>43</v>
      </c>
      <c r="M872" t="s">
        <v>44</v>
      </c>
      <c r="N872" t="s">
        <v>45</v>
      </c>
      <c r="O872">
        <v>4</v>
      </c>
      <c r="P872" t="s">
        <v>59</v>
      </c>
      <c r="Q872">
        <v>6.1</v>
      </c>
      <c r="R872">
        <f t="shared" si="52"/>
        <v>3</v>
      </c>
      <c r="S872">
        <f t="shared" si="53"/>
        <v>2</v>
      </c>
      <c r="T872">
        <f t="shared" si="54"/>
        <v>0</v>
      </c>
      <c r="U872" s="2" t="str">
        <f t="shared" si="55"/>
        <v>2</v>
      </c>
    </row>
    <row r="873" spans="1:21" x14ac:dyDescent="0.25">
      <c r="A873">
        <v>2049</v>
      </c>
      <c r="B873" t="s">
        <v>17</v>
      </c>
      <c r="C873">
        <v>0.44</v>
      </c>
      <c r="D873">
        <v>0.30499999999999999</v>
      </c>
      <c r="E873">
        <v>0.115</v>
      </c>
      <c r="F873">
        <v>0.379</v>
      </c>
      <c r="G873">
        <v>0.16200000000000001</v>
      </c>
      <c r="H873">
        <v>9.0999999999999998E-2</v>
      </c>
      <c r="I873">
        <v>0.11</v>
      </c>
      <c r="J873">
        <v>9</v>
      </c>
      <c r="K873">
        <v>14</v>
      </c>
      <c r="L873" t="s">
        <v>60</v>
      </c>
      <c r="M873" t="s">
        <v>61</v>
      </c>
      <c r="N873" t="s">
        <v>62</v>
      </c>
      <c r="O873">
        <v>5</v>
      </c>
      <c r="P873" t="s">
        <v>34</v>
      </c>
      <c r="Q873">
        <v>12.8</v>
      </c>
      <c r="R873">
        <f t="shared" si="52"/>
        <v>3</v>
      </c>
      <c r="S873">
        <f t="shared" si="53"/>
        <v>2</v>
      </c>
      <c r="T873">
        <f t="shared" si="54"/>
        <v>0</v>
      </c>
      <c r="U873" s="2" t="str">
        <f t="shared" si="55"/>
        <v>2</v>
      </c>
    </row>
    <row r="874" spans="1:21" x14ac:dyDescent="0.25">
      <c r="A874">
        <v>2129</v>
      </c>
      <c r="B874" t="s">
        <v>31</v>
      </c>
      <c r="C874">
        <v>0.62</v>
      </c>
      <c r="D874">
        <v>0.51</v>
      </c>
      <c r="E874">
        <v>0.17499999999999999</v>
      </c>
      <c r="F874">
        <v>1.1505000000000001</v>
      </c>
      <c r="G874">
        <v>0.4375</v>
      </c>
      <c r="H874">
        <v>0.22650000000000001</v>
      </c>
      <c r="I874">
        <v>0.4</v>
      </c>
      <c r="J874">
        <v>12</v>
      </c>
      <c r="K874">
        <v>15</v>
      </c>
      <c r="L874" t="s">
        <v>32</v>
      </c>
      <c r="M874" t="s">
        <v>33</v>
      </c>
      <c r="N874" t="s">
        <v>29</v>
      </c>
      <c r="O874">
        <v>6</v>
      </c>
      <c r="P874" t="s">
        <v>36</v>
      </c>
      <c r="Q874">
        <v>14.1</v>
      </c>
      <c r="R874">
        <f t="shared" si="52"/>
        <v>3</v>
      </c>
      <c r="S874">
        <f t="shared" si="53"/>
        <v>3</v>
      </c>
      <c r="T874">
        <f t="shared" si="54"/>
        <v>3</v>
      </c>
      <c r="U874" s="2" t="str">
        <f t="shared" si="55"/>
        <v>3</v>
      </c>
    </row>
    <row r="875" spans="1:21" x14ac:dyDescent="0.25">
      <c r="A875">
        <v>920</v>
      </c>
      <c r="B875" t="s">
        <v>17</v>
      </c>
      <c r="C875">
        <v>0.41</v>
      </c>
      <c r="D875">
        <v>0.31</v>
      </c>
      <c r="E875">
        <v>0.09</v>
      </c>
      <c r="F875">
        <v>0.33350000000000002</v>
      </c>
      <c r="G875">
        <v>0.16350000000000001</v>
      </c>
      <c r="H875">
        <v>6.0999999999999999E-2</v>
      </c>
      <c r="I875">
        <v>9.0999999999999998E-2</v>
      </c>
      <c r="J875">
        <v>6</v>
      </c>
      <c r="K875">
        <v>5</v>
      </c>
      <c r="L875" t="s">
        <v>49</v>
      </c>
      <c r="M875" t="s">
        <v>50</v>
      </c>
      <c r="N875" t="s">
        <v>51</v>
      </c>
      <c r="O875">
        <v>2</v>
      </c>
      <c r="P875" t="s">
        <v>70</v>
      </c>
      <c r="Q875">
        <v>18</v>
      </c>
      <c r="R875">
        <f t="shared" si="52"/>
        <v>3</v>
      </c>
      <c r="S875">
        <f t="shared" si="53"/>
        <v>2</v>
      </c>
      <c r="T875">
        <f t="shared" si="54"/>
        <v>0</v>
      </c>
      <c r="U875" s="2" t="str">
        <f t="shared" si="55"/>
        <v>2</v>
      </c>
    </row>
    <row r="876" spans="1:21" x14ac:dyDescent="0.25">
      <c r="A876">
        <v>1080</v>
      </c>
      <c r="B876" t="s">
        <v>17</v>
      </c>
      <c r="C876">
        <v>0.42499999999999999</v>
      </c>
      <c r="D876">
        <v>0.32500000000000001</v>
      </c>
      <c r="E876">
        <v>0.115</v>
      </c>
      <c r="F876">
        <v>0.36849999999999999</v>
      </c>
      <c r="G876">
        <v>0.16200000000000001</v>
      </c>
      <c r="H876">
        <v>8.6499999999999994E-2</v>
      </c>
      <c r="I876">
        <v>0.1045</v>
      </c>
      <c r="J876">
        <v>7</v>
      </c>
      <c r="K876">
        <v>11</v>
      </c>
      <c r="L876" t="s">
        <v>37</v>
      </c>
      <c r="M876" t="s">
        <v>38</v>
      </c>
      <c r="N876" t="s">
        <v>29</v>
      </c>
      <c r="O876">
        <v>5</v>
      </c>
      <c r="P876" t="s">
        <v>34</v>
      </c>
      <c r="Q876">
        <v>12.8</v>
      </c>
      <c r="R876">
        <f t="shared" si="52"/>
        <v>3</v>
      </c>
      <c r="S876">
        <f t="shared" si="53"/>
        <v>2</v>
      </c>
      <c r="T876">
        <f t="shared" si="54"/>
        <v>0</v>
      </c>
      <c r="U876" s="2" t="str">
        <f t="shared" si="55"/>
        <v>2</v>
      </c>
    </row>
    <row r="877" spans="1:21" x14ac:dyDescent="0.25">
      <c r="A877">
        <v>1477</v>
      </c>
      <c r="B877" t="s">
        <v>22</v>
      </c>
      <c r="C877">
        <v>0.56000000000000005</v>
      </c>
      <c r="D877">
        <v>0.435</v>
      </c>
      <c r="E877">
        <v>0.15</v>
      </c>
      <c r="F877">
        <v>0.87150000000000005</v>
      </c>
      <c r="G877">
        <v>0.47549999999999998</v>
      </c>
      <c r="H877">
        <v>0.1835</v>
      </c>
      <c r="I877">
        <v>0.1835</v>
      </c>
      <c r="J877">
        <v>9</v>
      </c>
      <c r="K877">
        <v>5</v>
      </c>
      <c r="L877" t="s">
        <v>49</v>
      </c>
      <c r="M877" t="s">
        <v>50</v>
      </c>
      <c r="N877" t="s">
        <v>51</v>
      </c>
      <c r="O877">
        <v>1</v>
      </c>
      <c r="P877" t="s">
        <v>21</v>
      </c>
      <c r="Q877">
        <v>22.1</v>
      </c>
      <c r="R877">
        <f t="shared" si="52"/>
        <v>3</v>
      </c>
      <c r="S877">
        <f t="shared" si="53"/>
        <v>2</v>
      </c>
      <c r="T877">
        <f t="shared" si="54"/>
        <v>0</v>
      </c>
      <c r="U877" s="2" t="str">
        <f t="shared" si="55"/>
        <v>2</v>
      </c>
    </row>
    <row r="878" spans="1:21" x14ac:dyDescent="0.25">
      <c r="A878">
        <v>1164</v>
      </c>
      <c r="B878" t="s">
        <v>31</v>
      </c>
      <c r="C878">
        <v>0.61</v>
      </c>
      <c r="D878">
        <v>0.47</v>
      </c>
      <c r="E878">
        <v>0.16500000000000001</v>
      </c>
      <c r="F878">
        <v>1.052</v>
      </c>
      <c r="G878">
        <v>0.498</v>
      </c>
      <c r="H878">
        <v>0.24199999999999999</v>
      </c>
      <c r="I878">
        <v>0.26700000000000002</v>
      </c>
      <c r="J878">
        <v>9</v>
      </c>
      <c r="K878">
        <v>6</v>
      </c>
      <c r="L878" t="s">
        <v>40</v>
      </c>
      <c r="M878" t="s">
        <v>41</v>
      </c>
      <c r="N878" t="s">
        <v>42</v>
      </c>
      <c r="O878">
        <v>9</v>
      </c>
      <c r="P878" t="s">
        <v>58</v>
      </c>
      <c r="Q878">
        <v>1.9</v>
      </c>
      <c r="R878">
        <f t="shared" si="52"/>
        <v>3</v>
      </c>
      <c r="S878">
        <f t="shared" si="53"/>
        <v>3</v>
      </c>
      <c r="T878">
        <f t="shared" si="54"/>
        <v>3</v>
      </c>
      <c r="U878" s="2" t="str">
        <f t="shared" si="55"/>
        <v>3</v>
      </c>
    </row>
    <row r="879" spans="1:21" x14ac:dyDescent="0.25">
      <c r="A879">
        <v>2842</v>
      </c>
      <c r="B879" t="s">
        <v>31</v>
      </c>
      <c r="C879">
        <v>0.59499999999999997</v>
      </c>
      <c r="D879">
        <v>0.435</v>
      </c>
      <c r="E879">
        <v>0.16</v>
      </c>
      <c r="F879">
        <v>1.0569999999999999</v>
      </c>
      <c r="G879">
        <v>0.42549999999999999</v>
      </c>
      <c r="H879">
        <v>0.224</v>
      </c>
      <c r="I879">
        <v>0.31</v>
      </c>
      <c r="J879">
        <v>9</v>
      </c>
      <c r="K879">
        <v>2</v>
      </c>
      <c r="L879" t="s">
        <v>52</v>
      </c>
      <c r="M879" t="s">
        <v>53</v>
      </c>
      <c r="N879" t="s">
        <v>54</v>
      </c>
      <c r="O879">
        <v>1</v>
      </c>
      <c r="P879" t="s">
        <v>21</v>
      </c>
      <c r="Q879">
        <v>22.1</v>
      </c>
      <c r="R879">
        <f t="shared" si="52"/>
        <v>3</v>
      </c>
      <c r="S879">
        <f t="shared" si="53"/>
        <v>3</v>
      </c>
      <c r="T879">
        <f t="shared" si="54"/>
        <v>3</v>
      </c>
      <c r="U879" s="2" t="str">
        <f t="shared" si="55"/>
        <v>3</v>
      </c>
    </row>
    <row r="880" spans="1:21" x14ac:dyDescent="0.25">
      <c r="A880">
        <v>221</v>
      </c>
      <c r="B880" t="s">
        <v>22</v>
      </c>
      <c r="C880">
        <v>0.44500000000000001</v>
      </c>
      <c r="D880">
        <v>0.32500000000000001</v>
      </c>
      <c r="E880">
        <v>0.125</v>
      </c>
      <c r="F880">
        <v>0.45500000000000002</v>
      </c>
      <c r="G880">
        <v>0.17849999999999999</v>
      </c>
      <c r="H880">
        <v>0.1125</v>
      </c>
      <c r="I880">
        <v>0.14000000000000001</v>
      </c>
      <c r="J880">
        <v>9</v>
      </c>
      <c r="K880">
        <v>12</v>
      </c>
      <c r="L880" t="s">
        <v>63</v>
      </c>
      <c r="M880" t="s">
        <v>64</v>
      </c>
      <c r="N880" t="s">
        <v>29</v>
      </c>
      <c r="O880">
        <v>6</v>
      </c>
      <c r="P880" t="s">
        <v>36</v>
      </c>
      <c r="Q880">
        <v>14.1</v>
      </c>
      <c r="R880">
        <f t="shared" si="52"/>
        <v>3</v>
      </c>
      <c r="S880">
        <f t="shared" si="53"/>
        <v>2</v>
      </c>
      <c r="T880">
        <f t="shared" si="54"/>
        <v>0</v>
      </c>
      <c r="U880" s="2" t="str">
        <f t="shared" si="55"/>
        <v>2</v>
      </c>
    </row>
    <row r="881" spans="1:21" x14ac:dyDescent="0.25">
      <c r="A881">
        <v>413</v>
      </c>
      <c r="B881" t="s">
        <v>22</v>
      </c>
      <c r="C881">
        <v>0.57999999999999996</v>
      </c>
      <c r="D881">
        <v>0.46</v>
      </c>
      <c r="E881">
        <v>0.12</v>
      </c>
      <c r="F881">
        <v>0.99350000000000005</v>
      </c>
      <c r="G881">
        <v>0.46250000000000002</v>
      </c>
      <c r="H881">
        <v>0.23849999999999999</v>
      </c>
      <c r="I881">
        <v>0.28000000000000003</v>
      </c>
      <c r="J881">
        <v>11</v>
      </c>
      <c r="K881">
        <v>8</v>
      </c>
      <c r="L881" t="s">
        <v>55</v>
      </c>
      <c r="M881" t="s">
        <v>56</v>
      </c>
      <c r="N881" t="s">
        <v>57</v>
      </c>
      <c r="O881">
        <v>8</v>
      </c>
      <c r="P881" t="s">
        <v>30</v>
      </c>
      <c r="Q881">
        <v>12.3</v>
      </c>
      <c r="R881">
        <f t="shared" si="52"/>
        <v>3</v>
      </c>
      <c r="S881">
        <f t="shared" si="53"/>
        <v>2</v>
      </c>
      <c r="T881">
        <f t="shared" si="54"/>
        <v>0</v>
      </c>
      <c r="U881" s="2" t="str">
        <f t="shared" si="55"/>
        <v>2</v>
      </c>
    </row>
    <row r="882" spans="1:21" x14ac:dyDescent="0.25">
      <c r="A882">
        <v>1887</v>
      </c>
      <c r="B882" t="s">
        <v>31</v>
      </c>
      <c r="C882">
        <v>0.55500000000000005</v>
      </c>
      <c r="D882">
        <v>0.45500000000000002</v>
      </c>
      <c r="E882">
        <v>0.13500000000000001</v>
      </c>
      <c r="F882">
        <v>0.83699999999999997</v>
      </c>
      <c r="G882">
        <v>0.38200000000000001</v>
      </c>
      <c r="H882">
        <v>0.17100000000000001</v>
      </c>
      <c r="I882">
        <v>0.23499999999999999</v>
      </c>
      <c r="J882">
        <v>9</v>
      </c>
      <c r="K882">
        <v>3</v>
      </c>
      <c r="L882" t="s">
        <v>46</v>
      </c>
      <c r="M882" t="s">
        <v>47</v>
      </c>
      <c r="N882" t="s">
        <v>48</v>
      </c>
      <c r="O882">
        <v>6</v>
      </c>
      <c r="P882" t="s">
        <v>36</v>
      </c>
      <c r="Q882">
        <v>14.1</v>
      </c>
      <c r="R882">
        <f t="shared" si="52"/>
        <v>3</v>
      </c>
      <c r="S882">
        <f t="shared" si="53"/>
        <v>2</v>
      </c>
      <c r="T882">
        <f t="shared" si="54"/>
        <v>0</v>
      </c>
      <c r="U882" s="2" t="str">
        <f t="shared" si="55"/>
        <v>2</v>
      </c>
    </row>
    <row r="883" spans="1:21" x14ac:dyDescent="0.25">
      <c r="A883">
        <v>1134</v>
      </c>
      <c r="B883" t="s">
        <v>31</v>
      </c>
      <c r="C883">
        <v>0.56999999999999995</v>
      </c>
      <c r="D883">
        <v>0.46</v>
      </c>
      <c r="E883">
        <v>0.15</v>
      </c>
      <c r="F883">
        <v>1.0375000000000001</v>
      </c>
      <c r="G883">
        <v>0.54149999999999998</v>
      </c>
      <c r="H883">
        <v>0.20349999999999999</v>
      </c>
      <c r="I883">
        <v>0.25</v>
      </c>
      <c r="J883">
        <v>9</v>
      </c>
      <c r="K883">
        <v>13</v>
      </c>
      <c r="L883" t="s">
        <v>27</v>
      </c>
      <c r="M883" t="s">
        <v>28</v>
      </c>
      <c r="N883" t="s">
        <v>29</v>
      </c>
      <c r="O883">
        <v>6</v>
      </c>
      <c r="P883" t="s">
        <v>36</v>
      </c>
      <c r="Q883">
        <v>14.1</v>
      </c>
      <c r="R883">
        <f t="shared" si="52"/>
        <v>3</v>
      </c>
      <c r="S883">
        <f t="shared" si="53"/>
        <v>3</v>
      </c>
      <c r="T883">
        <f t="shared" si="54"/>
        <v>3</v>
      </c>
      <c r="U883" s="2" t="str">
        <f t="shared" si="55"/>
        <v>3</v>
      </c>
    </row>
    <row r="884" spans="1:21" x14ac:dyDescent="0.25">
      <c r="A884">
        <v>2173</v>
      </c>
      <c r="B884" t="s">
        <v>17</v>
      </c>
      <c r="C884">
        <v>0.215</v>
      </c>
      <c r="D884">
        <v>0.15</v>
      </c>
      <c r="E884">
        <v>0.03</v>
      </c>
      <c r="F884">
        <v>3.85E-2</v>
      </c>
      <c r="G884">
        <v>1.15E-2</v>
      </c>
      <c r="H884">
        <v>5.0000000000000001E-3</v>
      </c>
      <c r="I884">
        <v>0.01</v>
      </c>
      <c r="J884">
        <v>5</v>
      </c>
      <c r="K884">
        <v>4</v>
      </c>
      <c r="L884" t="s">
        <v>18</v>
      </c>
      <c r="M884" t="s">
        <v>19</v>
      </c>
      <c r="N884" t="s">
        <v>20</v>
      </c>
      <c r="O884">
        <v>4</v>
      </c>
      <c r="P884" t="s">
        <v>59</v>
      </c>
      <c r="Q884">
        <v>6.1</v>
      </c>
      <c r="R884">
        <f t="shared" si="52"/>
        <v>3</v>
      </c>
      <c r="S884">
        <f t="shared" si="53"/>
        <v>2</v>
      </c>
      <c r="T884">
        <f t="shared" si="54"/>
        <v>0</v>
      </c>
      <c r="U884" s="2" t="str">
        <f t="shared" si="55"/>
        <v>2</v>
      </c>
    </row>
    <row r="885" spans="1:21" x14ac:dyDescent="0.25">
      <c r="A885">
        <v>2891</v>
      </c>
      <c r="B885" t="s">
        <v>31</v>
      </c>
      <c r="C885">
        <v>0.52</v>
      </c>
      <c r="D885">
        <v>0.46500000000000002</v>
      </c>
      <c r="E885">
        <v>0.15</v>
      </c>
      <c r="F885">
        <v>0.95050000000000001</v>
      </c>
      <c r="G885">
        <v>0.45600000000000002</v>
      </c>
      <c r="H885">
        <v>0.19900000000000001</v>
      </c>
      <c r="I885">
        <v>0.255</v>
      </c>
      <c r="J885">
        <v>8</v>
      </c>
      <c r="K885">
        <v>12</v>
      </c>
      <c r="L885" t="s">
        <v>63</v>
      </c>
      <c r="M885" t="s">
        <v>64</v>
      </c>
      <c r="N885" t="s">
        <v>29</v>
      </c>
      <c r="O885">
        <v>10</v>
      </c>
      <c r="P885" t="s">
        <v>35</v>
      </c>
      <c r="Q885">
        <v>24.1</v>
      </c>
      <c r="R885">
        <f t="shared" si="52"/>
        <v>3</v>
      </c>
      <c r="S885">
        <f t="shared" si="53"/>
        <v>3</v>
      </c>
      <c r="T885">
        <f t="shared" si="54"/>
        <v>3</v>
      </c>
      <c r="U885" s="2" t="str">
        <f t="shared" si="55"/>
        <v>3</v>
      </c>
    </row>
    <row r="886" spans="1:21" x14ac:dyDescent="0.25">
      <c r="A886">
        <v>3156</v>
      </c>
      <c r="B886" t="s">
        <v>31</v>
      </c>
      <c r="C886">
        <v>0.505</v>
      </c>
      <c r="D886">
        <v>0.39500000000000002</v>
      </c>
      <c r="E886">
        <v>0.125</v>
      </c>
      <c r="F886">
        <v>0.63500000000000001</v>
      </c>
      <c r="G886">
        <v>0.28999999999999998</v>
      </c>
      <c r="H886">
        <v>0.1555</v>
      </c>
      <c r="I886">
        <v>0.17499999999999999</v>
      </c>
      <c r="J886">
        <v>9</v>
      </c>
      <c r="K886">
        <v>1</v>
      </c>
      <c r="L886" t="s">
        <v>65</v>
      </c>
      <c r="M886" t="s">
        <v>66</v>
      </c>
      <c r="N886" t="s">
        <v>29</v>
      </c>
      <c r="O886">
        <v>7</v>
      </c>
      <c r="P886" t="s">
        <v>26</v>
      </c>
      <c r="Q886">
        <v>2.5</v>
      </c>
      <c r="R886">
        <f t="shared" si="52"/>
        <v>3</v>
      </c>
      <c r="S886">
        <f t="shared" si="53"/>
        <v>2</v>
      </c>
      <c r="T886">
        <f t="shared" si="54"/>
        <v>0</v>
      </c>
      <c r="U886" s="2" t="str">
        <f t="shared" si="55"/>
        <v>2</v>
      </c>
    </row>
    <row r="887" spans="1:21" x14ac:dyDescent="0.25">
      <c r="A887">
        <v>1948</v>
      </c>
      <c r="B887" t="s">
        <v>31</v>
      </c>
      <c r="C887">
        <v>0.63500000000000001</v>
      </c>
      <c r="D887">
        <v>0.5</v>
      </c>
      <c r="E887">
        <v>0.16500000000000001</v>
      </c>
      <c r="F887">
        <v>1.2729999999999999</v>
      </c>
      <c r="G887">
        <v>0.65349999999999997</v>
      </c>
      <c r="H887">
        <v>0.21299999999999999</v>
      </c>
      <c r="I887">
        <v>0.36499999999999999</v>
      </c>
      <c r="J887">
        <v>12</v>
      </c>
      <c r="K887">
        <v>4</v>
      </c>
      <c r="L887" t="s">
        <v>18</v>
      </c>
      <c r="M887" t="s">
        <v>19</v>
      </c>
      <c r="N887" t="s">
        <v>20</v>
      </c>
      <c r="O887">
        <v>3</v>
      </c>
      <c r="P887" t="s">
        <v>39</v>
      </c>
      <c r="Q887">
        <v>3.6</v>
      </c>
      <c r="R887">
        <f t="shared" si="52"/>
        <v>3</v>
      </c>
      <c r="S887">
        <f t="shared" si="53"/>
        <v>3</v>
      </c>
      <c r="T887">
        <f t="shared" si="54"/>
        <v>3</v>
      </c>
      <c r="U887" s="2" t="str">
        <f t="shared" si="55"/>
        <v>3</v>
      </c>
    </row>
    <row r="888" spans="1:21" x14ac:dyDescent="0.25">
      <c r="A888">
        <v>2533</v>
      </c>
      <c r="B888" t="s">
        <v>22</v>
      </c>
      <c r="C888">
        <v>0.625</v>
      </c>
      <c r="D888">
        <v>0.49</v>
      </c>
      <c r="E888">
        <v>0.155</v>
      </c>
      <c r="F888">
        <v>1.33</v>
      </c>
      <c r="G888">
        <v>0.66749999999999998</v>
      </c>
      <c r="H888">
        <v>0.25900000000000001</v>
      </c>
      <c r="I888">
        <v>0.33</v>
      </c>
      <c r="J888">
        <v>10</v>
      </c>
      <c r="K888">
        <v>13</v>
      </c>
      <c r="L888" t="s">
        <v>27</v>
      </c>
      <c r="M888" t="s">
        <v>28</v>
      </c>
      <c r="N888" t="s">
        <v>29</v>
      </c>
      <c r="O888">
        <v>10</v>
      </c>
      <c r="P888" t="s">
        <v>35</v>
      </c>
      <c r="Q888">
        <v>24.1</v>
      </c>
      <c r="R888">
        <f t="shared" si="52"/>
        <v>3</v>
      </c>
      <c r="S888">
        <f t="shared" si="53"/>
        <v>2</v>
      </c>
      <c r="T888">
        <f t="shared" si="54"/>
        <v>0</v>
      </c>
      <c r="U888" s="2" t="str">
        <f t="shared" si="55"/>
        <v>2</v>
      </c>
    </row>
    <row r="889" spans="1:21" x14ac:dyDescent="0.25">
      <c r="A889">
        <v>2057</v>
      </c>
      <c r="B889" t="s">
        <v>22</v>
      </c>
      <c r="C889">
        <v>0.47499999999999998</v>
      </c>
      <c r="D889">
        <v>0.38</v>
      </c>
      <c r="E889">
        <v>0.14000000000000001</v>
      </c>
      <c r="F889">
        <v>0.68899999999999995</v>
      </c>
      <c r="G889">
        <v>0.3165</v>
      </c>
      <c r="H889">
        <v>0.13150000000000001</v>
      </c>
      <c r="I889">
        <v>0.19550000000000001</v>
      </c>
      <c r="J889">
        <v>7</v>
      </c>
      <c r="K889">
        <v>7</v>
      </c>
      <c r="L889" t="s">
        <v>43</v>
      </c>
      <c r="M889" t="s">
        <v>44</v>
      </c>
      <c r="N889" t="s">
        <v>45</v>
      </c>
      <c r="O889">
        <v>8</v>
      </c>
      <c r="P889" t="s">
        <v>30</v>
      </c>
      <c r="Q889">
        <v>12.3</v>
      </c>
      <c r="R889">
        <f t="shared" si="52"/>
        <v>3</v>
      </c>
      <c r="S889">
        <f t="shared" si="53"/>
        <v>2</v>
      </c>
      <c r="T889">
        <f t="shared" si="54"/>
        <v>0</v>
      </c>
      <c r="U889" s="2" t="str">
        <f t="shared" si="55"/>
        <v>2</v>
      </c>
    </row>
    <row r="890" spans="1:21" x14ac:dyDescent="0.25">
      <c r="A890">
        <v>1835</v>
      </c>
      <c r="B890" t="s">
        <v>17</v>
      </c>
      <c r="C890">
        <v>0.41</v>
      </c>
      <c r="D890">
        <v>0.315</v>
      </c>
      <c r="E890">
        <v>9.5000000000000001E-2</v>
      </c>
      <c r="F890">
        <v>0.28050000000000003</v>
      </c>
      <c r="G890">
        <v>0.114</v>
      </c>
      <c r="H890">
        <v>3.4500000000000003E-2</v>
      </c>
      <c r="I890">
        <v>0.11</v>
      </c>
      <c r="J890">
        <v>7</v>
      </c>
      <c r="K890">
        <v>1</v>
      </c>
      <c r="L890" t="s">
        <v>65</v>
      </c>
      <c r="M890" t="s">
        <v>66</v>
      </c>
      <c r="N890" t="s">
        <v>29</v>
      </c>
      <c r="O890">
        <v>4</v>
      </c>
      <c r="P890" t="s">
        <v>59</v>
      </c>
      <c r="Q890">
        <v>6.1</v>
      </c>
      <c r="R890">
        <f t="shared" si="52"/>
        <v>3</v>
      </c>
      <c r="S890">
        <f t="shared" si="53"/>
        <v>2</v>
      </c>
      <c r="T890">
        <f t="shared" si="54"/>
        <v>0</v>
      </c>
      <c r="U890" s="2" t="str">
        <f t="shared" si="55"/>
        <v>2</v>
      </c>
    </row>
    <row r="891" spans="1:21" x14ac:dyDescent="0.25">
      <c r="A891">
        <v>3935</v>
      </c>
      <c r="B891" t="s">
        <v>17</v>
      </c>
      <c r="C891">
        <v>0.23499999999999999</v>
      </c>
      <c r="D891">
        <v>0.17499999999999999</v>
      </c>
      <c r="E891">
        <v>0.08</v>
      </c>
      <c r="F891">
        <v>6.4500000000000002E-2</v>
      </c>
      <c r="G891">
        <v>2.1499999999999998E-2</v>
      </c>
      <c r="H891">
        <v>1.7500000000000002E-2</v>
      </c>
      <c r="I891">
        <v>2.1499999999999998E-2</v>
      </c>
      <c r="J891">
        <v>5</v>
      </c>
      <c r="K891">
        <v>12</v>
      </c>
      <c r="L891" t="s">
        <v>63</v>
      </c>
      <c r="M891" t="s">
        <v>64</v>
      </c>
      <c r="N891" t="s">
        <v>29</v>
      </c>
      <c r="O891">
        <v>7</v>
      </c>
      <c r="P891" t="s">
        <v>26</v>
      </c>
      <c r="Q891">
        <v>2.5</v>
      </c>
      <c r="R891">
        <f t="shared" si="52"/>
        <v>3</v>
      </c>
      <c r="S891">
        <f t="shared" si="53"/>
        <v>2</v>
      </c>
      <c r="T891">
        <f t="shared" si="54"/>
        <v>0</v>
      </c>
      <c r="U891" s="2" t="str">
        <f t="shared" si="55"/>
        <v>2</v>
      </c>
    </row>
    <row r="892" spans="1:21" x14ac:dyDescent="0.25">
      <c r="A892">
        <v>3267</v>
      </c>
      <c r="B892" t="s">
        <v>22</v>
      </c>
      <c r="C892">
        <v>0.495</v>
      </c>
      <c r="D892">
        <v>0.38500000000000001</v>
      </c>
      <c r="E892">
        <v>0.13500000000000001</v>
      </c>
      <c r="F892">
        <v>0.66249999999999998</v>
      </c>
      <c r="G892">
        <v>0.30049999999999999</v>
      </c>
      <c r="H892">
        <v>0.16350000000000001</v>
      </c>
      <c r="I892">
        <v>0.185</v>
      </c>
      <c r="J892">
        <v>11</v>
      </c>
      <c r="K892">
        <v>11</v>
      </c>
      <c r="L892" t="s">
        <v>37</v>
      </c>
      <c r="M892" t="s">
        <v>38</v>
      </c>
      <c r="N892" t="s">
        <v>29</v>
      </c>
      <c r="O892">
        <v>1</v>
      </c>
      <c r="P892" t="s">
        <v>21</v>
      </c>
      <c r="Q892">
        <v>22.1</v>
      </c>
      <c r="R892">
        <f t="shared" si="52"/>
        <v>3</v>
      </c>
      <c r="S892">
        <f t="shared" si="53"/>
        <v>2</v>
      </c>
      <c r="T892">
        <f t="shared" si="54"/>
        <v>0</v>
      </c>
      <c r="U892" s="2" t="str">
        <f t="shared" si="55"/>
        <v>2</v>
      </c>
    </row>
    <row r="893" spans="1:21" x14ac:dyDescent="0.25">
      <c r="A893">
        <v>3333</v>
      </c>
      <c r="B893" t="s">
        <v>17</v>
      </c>
      <c r="C893">
        <v>0.44</v>
      </c>
      <c r="D893">
        <v>0.34</v>
      </c>
      <c r="E893">
        <v>0.125</v>
      </c>
      <c r="F893">
        <v>0.48949999999999999</v>
      </c>
      <c r="G893">
        <v>0.17349999999999999</v>
      </c>
      <c r="H893">
        <v>8.7499999999999994E-2</v>
      </c>
      <c r="I893">
        <v>0.2</v>
      </c>
      <c r="J893">
        <v>13</v>
      </c>
      <c r="K893">
        <v>15</v>
      </c>
      <c r="L893" t="s">
        <v>32</v>
      </c>
      <c r="M893" t="s">
        <v>33</v>
      </c>
      <c r="N893" t="s">
        <v>29</v>
      </c>
      <c r="O893">
        <v>2</v>
      </c>
      <c r="P893" t="s">
        <v>70</v>
      </c>
      <c r="Q893">
        <v>18</v>
      </c>
      <c r="R893">
        <f t="shared" si="52"/>
        <v>3</v>
      </c>
      <c r="S893">
        <f t="shared" si="53"/>
        <v>2</v>
      </c>
      <c r="T893">
        <f t="shared" si="54"/>
        <v>0</v>
      </c>
      <c r="U893" s="2" t="str">
        <f t="shared" si="55"/>
        <v>2</v>
      </c>
    </row>
    <row r="894" spans="1:21" x14ac:dyDescent="0.25">
      <c r="A894">
        <v>1456</v>
      </c>
      <c r="B894" t="s">
        <v>31</v>
      </c>
      <c r="C894">
        <v>0.47499999999999998</v>
      </c>
      <c r="D894">
        <v>0.37</v>
      </c>
      <c r="E894">
        <v>0.125</v>
      </c>
      <c r="F894">
        <v>0.64900000000000002</v>
      </c>
      <c r="G894">
        <v>0.34699999999999998</v>
      </c>
      <c r="H894">
        <v>0.13600000000000001</v>
      </c>
      <c r="I894">
        <v>0.14199999999999999</v>
      </c>
      <c r="J894">
        <v>8</v>
      </c>
      <c r="K894">
        <v>4</v>
      </c>
      <c r="L894" t="s">
        <v>18</v>
      </c>
      <c r="M894" t="s">
        <v>19</v>
      </c>
      <c r="N894" t="s">
        <v>20</v>
      </c>
      <c r="O894">
        <v>9</v>
      </c>
      <c r="P894" t="s">
        <v>58</v>
      </c>
      <c r="Q894">
        <v>1.9</v>
      </c>
      <c r="R894">
        <f t="shared" si="52"/>
        <v>3</v>
      </c>
      <c r="S894">
        <f t="shared" si="53"/>
        <v>2</v>
      </c>
      <c r="T894">
        <f t="shared" si="54"/>
        <v>0</v>
      </c>
      <c r="U894" s="2" t="str">
        <f t="shared" si="55"/>
        <v>2</v>
      </c>
    </row>
    <row r="895" spans="1:21" x14ac:dyDescent="0.25">
      <c r="A895">
        <v>2457</v>
      </c>
      <c r="B895" t="s">
        <v>17</v>
      </c>
      <c r="C895">
        <v>0.25</v>
      </c>
      <c r="D895">
        <v>0.18</v>
      </c>
      <c r="E895">
        <v>0.06</v>
      </c>
      <c r="F895">
        <v>7.2999999999999995E-2</v>
      </c>
      <c r="G895">
        <v>2.8000000000000001E-2</v>
      </c>
      <c r="H895">
        <v>1.7000000000000001E-2</v>
      </c>
      <c r="I895">
        <v>2.2499999999999999E-2</v>
      </c>
      <c r="J895">
        <v>5</v>
      </c>
      <c r="K895">
        <v>14</v>
      </c>
      <c r="L895" t="s">
        <v>60</v>
      </c>
      <c r="M895" t="s">
        <v>61</v>
      </c>
      <c r="N895" t="s">
        <v>62</v>
      </c>
      <c r="O895">
        <v>9</v>
      </c>
      <c r="P895" t="s">
        <v>58</v>
      </c>
      <c r="Q895">
        <v>1.9</v>
      </c>
      <c r="R895">
        <f t="shared" si="52"/>
        <v>3</v>
      </c>
      <c r="S895">
        <f t="shared" si="53"/>
        <v>2</v>
      </c>
      <c r="T895">
        <f t="shared" si="54"/>
        <v>0</v>
      </c>
      <c r="U895" s="2" t="str">
        <f t="shared" si="55"/>
        <v>2</v>
      </c>
    </row>
    <row r="896" spans="1:21" x14ac:dyDescent="0.25">
      <c r="A896">
        <v>3141</v>
      </c>
      <c r="B896" t="s">
        <v>31</v>
      </c>
      <c r="C896">
        <v>0.55000000000000004</v>
      </c>
      <c r="D896">
        <v>0.42499999999999999</v>
      </c>
      <c r="E896">
        <v>0.16</v>
      </c>
      <c r="F896">
        <v>0.97</v>
      </c>
      <c r="G896">
        <v>0.28849999999999998</v>
      </c>
      <c r="H896">
        <v>0.13900000000000001</v>
      </c>
      <c r="I896">
        <v>0.48</v>
      </c>
      <c r="J896">
        <v>20</v>
      </c>
      <c r="K896">
        <v>5</v>
      </c>
      <c r="L896" t="s">
        <v>49</v>
      </c>
      <c r="M896" t="s">
        <v>50</v>
      </c>
      <c r="N896" t="s">
        <v>51</v>
      </c>
      <c r="O896">
        <v>1</v>
      </c>
      <c r="P896" t="s">
        <v>21</v>
      </c>
      <c r="Q896">
        <v>22.1</v>
      </c>
      <c r="R896">
        <f t="shared" si="52"/>
        <v>3</v>
      </c>
      <c r="S896">
        <f t="shared" si="53"/>
        <v>2</v>
      </c>
      <c r="T896">
        <f t="shared" si="54"/>
        <v>0</v>
      </c>
      <c r="U896" s="2" t="str">
        <f t="shared" si="55"/>
        <v>2</v>
      </c>
    </row>
    <row r="897" spans="1:21" x14ac:dyDescent="0.25">
      <c r="A897">
        <v>3266</v>
      </c>
      <c r="B897" t="s">
        <v>31</v>
      </c>
      <c r="C897">
        <v>0.48</v>
      </c>
      <c r="D897">
        <v>0.38</v>
      </c>
      <c r="E897">
        <v>0.13500000000000001</v>
      </c>
      <c r="F897">
        <v>0.52800000000000002</v>
      </c>
      <c r="G897">
        <v>0.2</v>
      </c>
      <c r="H897">
        <v>0.13950000000000001</v>
      </c>
      <c r="I897">
        <v>0.16</v>
      </c>
      <c r="J897">
        <v>14</v>
      </c>
      <c r="K897">
        <v>1</v>
      </c>
      <c r="L897" t="s">
        <v>65</v>
      </c>
      <c r="M897" t="s">
        <v>66</v>
      </c>
      <c r="N897" t="s">
        <v>29</v>
      </c>
      <c r="O897">
        <v>7</v>
      </c>
      <c r="P897" t="s">
        <v>26</v>
      </c>
      <c r="Q897">
        <v>2.5</v>
      </c>
      <c r="R897">
        <f t="shared" si="52"/>
        <v>3</v>
      </c>
      <c r="S897">
        <f t="shared" si="53"/>
        <v>2</v>
      </c>
      <c r="T897">
        <f t="shared" si="54"/>
        <v>0</v>
      </c>
      <c r="U897" s="2" t="str">
        <f t="shared" si="55"/>
        <v>2</v>
      </c>
    </row>
    <row r="898" spans="1:21" x14ac:dyDescent="0.25">
      <c r="A898">
        <v>2579</v>
      </c>
      <c r="B898" t="s">
        <v>31</v>
      </c>
      <c r="C898">
        <v>0.51500000000000001</v>
      </c>
      <c r="D898">
        <v>0.39500000000000002</v>
      </c>
      <c r="E898">
        <v>0.12</v>
      </c>
      <c r="F898">
        <v>0.64600000000000002</v>
      </c>
      <c r="G898">
        <v>0.28499999999999998</v>
      </c>
      <c r="H898">
        <v>0.13650000000000001</v>
      </c>
      <c r="I898">
        <v>0.17199999999999999</v>
      </c>
      <c r="J898">
        <v>9</v>
      </c>
      <c r="K898">
        <v>9</v>
      </c>
      <c r="L898" t="s">
        <v>67</v>
      </c>
      <c r="M898" t="s">
        <v>68</v>
      </c>
      <c r="N898" t="s">
        <v>69</v>
      </c>
      <c r="O898">
        <v>9</v>
      </c>
      <c r="P898" t="s">
        <v>58</v>
      </c>
      <c r="Q898">
        <v>1.9</v>
      </c>
      <c r="R898">
        <f t="shared" ref="R898:R961" si="56">IF(OR(AND(J898&gt;15,B898="I"),AND(B898="M",C898&gt;0.75),OR(AND(I898&gt;0.8,G898&gt;0.5),G898&gt;1.2)),1,3)</f>
        <v>3</v>
      </c>
      <c r="S898">
        <f t="shared" ref="S898:S961" si="57">IF(OR(AND(I898&lt;0.4,G898&lt;0.4),OR(C898&lt;0.36),OR(AND(J898&gt;15,B898="M"),J898&gt;18,B898="F")),2,3)</f>
        <v>2</v>
      </c>
      <c r="T898">
        <f t="shared" ref="T898:T961" si="58">IF(AND(R898=3, S898=3),3, 0)</f>
        <v>0</v>
      </c>
      <c r="U898" s="2" t="str">
        <f t="shared" ref="U898:U961" si="59">IF(R898=1,"1",IF(S898=2,"2",IF(AND(R898=3,S898=3),"3")))</f>
        <v>2</v>
      </c>
    </row>
    <row r="899" spans="1:21" x14ac:dyDescent="0.25">
      <c r="A899">
        <v>185</v>
      </c>
      <c r="B899" t="s">
        <v>22</v>
      </c>
      <c r="C899">
        <v>0.64500000000000002</v>
      </c>
      <c r="D899">
        <v>0.51</v>
      </c>
      <c r="E899">
        <v>0.2</v>
      </c>
      <c r="F899">
        <v>1.5674999999999999</v>
      </c>
      <c r="G899">
        <v>0.621</v>
      </c>
      <c r="H899">
        <v>0.36699999999999999</v>
      </c>
      <c r="I899">
        <v>0.46</v>
      </c>
      <c r="J899">
        <v>12</v>
      </c>
      <c r="K899">
        <v>2</v>
      </c>
      <c r="L899" t="s">
        <v>52</v>
      </c>
      <c r="M899" t="s">
        <v>53</v>
      </c>
      <c r="N899" t="s">
        <v>54</v>
      </c>
      <c r="O899">
        <v>4</v>
      </c>
      <c r="P899" t="s">
        <v>59</v>
      </c>
      <c r="Q899">
        <v>6.1</v>
      </c>
      <c r="R899">
        <f t="shared" si="56"/>
        <v>3</v>
      </c>
      <c r="S899">
        <f t="shared" si="57"/>
        <v>2</v>
      </c>
      <c r="T899">
        <f t="shared" si="58"/>
        <v>0</v>
      </c>
      <c r="U899" s="2" t="str">
        <f t="shared" si="59"/>
        <v>2</v>
      </c>
    </row>
    <row r="900" spans="1:21" x14ac:dyDescent="0.25">
      <c r="A900">
        <v>398</v>
      </c>
      <c r="B900" t="s">
        <v>31</v>
      </c>
      <c r="C900">
        <v>0.47</v>
      </c>
      <c r="D900">
        <v>0.38</v>
      </c>
      <c r="E900">
        <v>0.14499999999999999</v>
      </c>
      <c r="F900">
        <v>0.58650000000000002</v>
      </c>
      <c r="G900">
        <v>0.23849999999999999</v>
      </c>
      <c r="H900">
        <v>0.14399999999999999</v>
      </c>
      <c r="I900">
        <v>0.185</v>
      </c>
      <c r="J900">
        <v>8</v>
      </c>
      <c r="K900">
        <v>10</v>
      </c>
      <c r="L900" t="s">
        <v>23</v>
      </c>
      <c r="M900" t="s">
        <v>24</v>
      </c>
      <c r="N900" t="s">
        <v>25</v>
      </c>
      <c r="O900">
        <v>7</v>
      </c>
      <c r="P900" t="s">
        <v>26</v>
      </c>
      <c r="Q900">
        <v>2.5</v>
      </c>
      <c r="R900">
        <f t="shared" si="56"/>
        <v>3</v>
      </c>
      <c r="S900">
        <f t="shared" si="57"/>
        <v>2</v>
      </c>
      <c r="T900">
        <f t="shared" si="58"/>
        <v>0</v>
      </c>
      <c r="U900" s="2" t="str">
        <f t="shared" si="59"/>
        <v>2</v>
      </c>
    </row>
    <row r="901" spans="1:21" x14ac:dyDescent="0.25">
      <c r="A901">
        <v>1050</v>
      </c>
      <c r="B901" t="s">
        <v>31</v>
      </c>
      <c r="C901">
        <v>0.71499999999999997</v>
      </c>
      <c r="D901">
        <v>0.56499999999999995</v>
      </c>
      <c r="E901">
        <v>0.17499999999999999</v>
      </c>
      <c r="F901">
        <v>1.9524999999999999</v>
      </c>
      <c r="G901">
        <v>0.76449999999999996</v>
      </c>
      <c r="H901">
        <v>0.41849999999999998</v>
      </c>
      <c r="I901">
        <v>0.41349999999999998</v>
      </c>
      <c r="J901">
        <v>10</v>
      </c>
      <c r="K901">
        <v>8</v>
      </c>
      <c r="L901" t="s">
        <v>55</v>
      </c>
      <c r="M901" t="s">
        <v>56</v>
      </c>
      <c r="N901" t="s">
        <v>57</v>
      </c>
      <c r="O901">
        <v>8</v>
      </c>
      <c r="P901" t="s">
        <v>30</v>
      </c>
      <c r="Q901">
        <v>12.3</v>
      </c>
      <c r="R901">
        <f t="shared" si="56"/>
        <v>3</v>
      </c>
      <c r="S901">
        <f t="shared" si="57"/>
        <v>3</v>
      </c>
      <c r="T901">
        <f t="shared" si="58"/>
        <v>3</v>
      </c>
      <c r="U901" s="2" t="str">
        <f t="shared" si="59"/>
        <v>3</v>
      </c>
    </row>
    <row r="902" spans="1:21" x14ac:dyDescent="0.25">
      <c r="A902">
        <v>512</v>
      </c>
      <c r="B902" t="s">
        <v>22</v>
      </c>
      <c r="C902">
        <v>0.45500000000000002</v>
      </c>
      <c r="D902">
        <v>0.35</v>
      </c>
      <c r="E902">
        <v>0.14000000000000001</v>
      </c>
      <c r="F902">
        <v>0.51849999999999996</v>
      </c>
      <c r="G902">
        <v>0.221</v>
      </c>
      <c r="H902">
        <v>0.1265</v>
      </c>
      <c r="I902">
        <v>0.13500000000000001</v>
      </c>
      <c r="J902">
        <v>10</v>
      </c>
      <c r="K902">
        <v>7</v>
      </c>
      <c r="L902" t="s">
        <v>43</v>
      </c>
      <c r="M902" t="s">
        <v>44</v>
      </c>
      <c r="N902" t="s">
        <v>45</v>
      </c>
      <c r="O902">
        <v>9</v>
      </c>
      <c r="P902" t="s">
        <v>58</v>
      </c>
      <c r="Q902">
        <v>1.9</v>
      </c>
      <c r="R902">
        <f t="shared" si="56"/>
        <v>3</v>
      </c>
      <c r="S902">
        <f t="shared" si="57"/>
        <v>2</v>
      </c>
      <c r="T902">
        <f t="shared" si="58"/>
        <v>0</v>
      </c>
      <c r="U902" s="2" t="str">
        <f t="shared" si="59"/>
        <v>2</v>
      </c>
    </row>
    <row r="903" spans="1:21" x14ac:dyDescent="0.25">
      <c r="A903">
        <v>2161</v>
      </c>
      <c r="B903" t="s">
        <v>31</v>
      </c>
      <c r="C903">
        <v>0.69</v>
      </c>
      <c r="D903">
        <v>0.55000000000000004</v>
      </c>
      <c r="E903">
        <v>0.2</v>
      </c>
      <c r="F903">
        <v>1.8465</v>
      </c>
      <c r="G903">
        <v>0.73199999999999998</v>
      </c>
      <c r="H903">
        <v>0.47199999999999998</v>
      </c>
      <c r="I903">
        <v>0.56999999999999995</v>
      </c>
      <c r="J903">
        <v>19</v>
      </c>
      <c r="K903">
        <v>15</v>
      </c>
      <c r="L903" t="s">
        <v>32</v>
      </c>
      <c r="M903" t="s">
        <v>33</v>
      </c>
      <c r="N903" t="s">
        <v>29</v>
      </c>
      <c r="O903">
        <v>1</v>
      </c>
      <c r="P903" t="s">
        <v>21</v>
      </c>
      <c r="Q903">
        <v>22.1</v>
      </c>
      <c r="R903">
        <f t="shared" si="56"/>
        <v>3</v>
      </c>
      <c r="S903">
        <f t="shared" si="57"/>
        <v>2</v>
      </c>
      <c r="T903">
        <f t="shared" si="58"/>
        <v>0</v>
      </c>
      <c r="U903" s="2" t="str">
        <f t="shared" si="59"/>
        <v>2</v>
      </c>
    </row>
    <row r="904" spans="1:21" x14ac:dyDescent="0.25">
      <c r="A904">
        <v>1375</v>
      </c>
      <c r="B904" t="s">
        <v>31</v>
      </c>
      <c r="C904">
        <v>0.61499999999999999</v>
      </c>
      <c r="D904">
        <v>0.48</v>
      </c>
      <c r="E904">
        <v>0.17499999999999999</v>
      </c>
      <c r="F904">
        <v>1.1180000000000001</v>
      </c>
      <c r="G904">
        <v>0.44600000000000001</v>
      </c>
      <c r="H904">
        <v>0.31950000000000001</v>
      </c>
      <c r="I904">
        <v>0.3</v>
      </c>
      <c r="J904">
        <v>9</v>
      </c>
      <c r="K904">
        <v>5</v>
      </c>
      <c r="L904" t="s">
        <v>49</v>
      </c>
      <c r="M904" t="s">
        <v>50</v>
      </c>
      <c r="N904" t="s">
        <v>51</v>
      </c>
      <c r="O904">
        <v>6</v>
      </c>
      <c r="P904" t="s">
        <v>36</v>
      </c>
      <c r="Q904">
        <v>14.1</v>
      </c>
      <c r="R904">
        <f t="shared" si="56"/>
        <v>3</v>
      </c>
      <c r="S904">
        <f t="shared" si="57"/>
        <v>3</v>
      </c>
      <c r="T904">
        <f t="shared" si="58"/>
        <v>3</v>
      </c>
      <c r="U904" s="2" t="str">
        <f t="shared" si="59"/>
        <v>3</v>
      </c>
    </row>
    <row r="905" spans="1:21" x14ac:dyDescent="0.25">
      <c r="A905">
        <v>1571</v>
      </c>
      <c r="B905" t="s">
        <v>31</v>
      </c>
      <c r="C905">
        <v>0.47499999999999998</v>
      </c>
      <c r="D905">
        <v>0.36</v>
      </c>
      <c r="E905">
        <v>0.1</v>
      </c>
      <c r="F905">
        <v>0.42849999999999999</v>
      </c>
      <c r="G905">
        <v>0.19650000000000001</v>
      </c>
      <c r="H905">
        <v>9.9000000000000005E-2</v>
      </c>
      <c r="I905">
        <v>0.112</v>
      </c>
      <c r="J905">
        <v>7</v>
      </c>
      <c r="K905">
        <v>5</v>
      </c>
      <c r="L905" t="s">
        <v>49</v>
      </c>
      <c r="M905" t="s">
        <v>50</v>
      </c>
      <c r="N905" t="s">
        <v>51</v>
      </c>
      <c r="O905">
        <v>6</v>
      </c>
      <c r="P905" t="s">
        <v>36</v>
      </c>
      <c r="Q905">
        <v>14.1</v>
      </c>
      <c r="R905">
        <f t="shared" si="56"/>
        <v>3</v>
      </c>
      <c r="S905">
        <f t="shared" si="57"/>
        <v>2</v>
      </c>
      <c r="T905">
        <f t="shared" si="58"/>
        <v>0</v>
      </c>
      <c r="U905" s="2" t="str">
        <f t="shared" si="59"/>
        <v>2</v>
      </c>
    </row>
    <row r="906" spans="1:21" x14ac:dyDescent="0.25">
      <c r="A906">
        <v>3738</v>
      </c>
      <c r="B906" t="s">
        <v>31</v>
      </c>
      <c r="C906">
        <v>0.625</v>
      </c>
      <c r="D906">
        <v>0.47</v>
      </c>
      <c r="E906">
        <v>0.15</v>
      </c>
      <c r="F906">
        <v>1.1240000000000001</v>
      </c>
      <c r="G906">
        <v>0.55600000000000005</v>
      </c>
      <c r="H906">
        <v>0.23150000000000001</v>
      </c>
      <c r="I906">
        <v>0.28699999999999998</v>
      </c>
      <c r="J906">
        <v>9</v>
      </c>
      <c r="K906">
        <v>9</v>
      </c>
      <c r="L906" t="s">
        <v>67</v>
      </c>
      <c r="M906" t="s">
        <v>68</v>
      </c>
      <c r="N906" t="s">
        <v>69</v>
      </c>
      <c r="O906">
        <v>2</v>
      </c>
      <c r="P906" t="s">
        <v>70</v>
      </c>
      <c r="Q906">
        <v>18</v>
      </c>
      <c r="R906">
        <f t="shared" si="56"/>
        <v>3</v>
      </c>
      <c r="S906">
        <f t="shared" si="57"/>
        <v>3</v>
      </c>
      <c r="T906">
        <f t="shared" si="58"/>
        <v>3</v>
      </c>
      <c r="U906" s="2" t="str">
        <f t="shared" si="59"/>
        <v>3</v>
      </c>
    </row>
    <row r="907" spans="1:21" x14ac:dyDescent="0.25">
      <c r="A907">
        <v>117</v>
      </c>
      <c r="B907" t="s">
        <v>22</v>
      </c>
      <c r="C907">
        <v>0.49</v>
      </c>
      <c r="D907">
        <v>0.375</v>
      </c>
      <c r="E907">
        <v>0.13500000000000001</v>
      </c>
      <c r="F907">
        <v>0.61250000000000004</v>
      </c>
      <c r="G907">
        <v>0.2555</v>
      </c>
      <c r="H907">
        <v>0.10199999999999999</v>
      </c>
      <c r="I907">
        <v>0.22</v>
      </c>
      <c r="J907">
        <v>11</v>
      </c>
      <c r="K907">
        <v>5</v>
      </c>
      <c r="L907" t="s">
        <v>49</v>
      </c>
      <c r="M907" t="s">
        <v>50</v>
      </c>
      <c r="N907" t="s">
        <v>51</v>
      </c>
      <c r="O907">
        <v>3</v>
      </c>
      <c r="P907" t="s">
        <v>39</v>
      </c>
      <c r="Q907">
        <v>3.6</v>
      </c>
      <c r="R907">
        <f t="shared" si="56"/>
        <v>3</v>
      </c>
      <c r="S907">
        <f t="shared" si="57"/>
        <v>2</v>
      </c>
      <c r="T907">
        <f t="shared" si="58"/>
        <v>0</v>
      </c>
      <c r="U907" s="2" t="str">
        <f t="shared" si="59"/>
        <v>2</v>
      </c>
    </row>
    <row r="908" spans="1:21" x14ac:dyDescent="0.25">
      <c r="A908">
        <v>1159</v>
      </c>
      <c r="B908" t="s">
        <v>31</v>
      </c>
      <c r="C908">
        <v>0.60499999999999998</v>
      </c>
      <c r="D908">
        <v>0.47499999999999998</v>
      </c>
      <c r="E908">
        <v>0.14000000000000001</v>
      </c>
      <c r="F908">
        <v>1.1174999999999999</v>
      </c>
      <c r="G908">
        <v>0.55500000000000005</v>
      </c>
      <c r="H908">
        <v>0.25700000000000001</v>
      </c>
      <c r="I908">
        <v>0.27400000000000002</v>
      </c>
      <c r="J908">
        <v>9</v>
      </c>
      <c r="K908">
        <v>7</v>
      </c>
      <c r="L908" t="s">
        <v>43</v>
      </c>
      <c r="M908" t="s">
        <v>44</v>
      </c>
      <c r="N908" t="s">
        <v>45</v>
      </c>
      <c r="O908">
        <v>5</v>
      </c>
      <c r="P908" t="s">
        <v>34</v>
      </c>
      <c r="Q908">
        <v>12.8</v>
      </c>
      <c r="R908">
        <f t="shared" si="56"/>
        <v>3</v>
      </c>
      <c r="S908">
        <f t="shared" si="57"/>
        <v>3</v>
      </c>
      <c r="T908">
        <f t="shared" si="58"/>
        <v>3</v>
      </c>
      <c r="U908" s="2" t="str">
        <f t="shared" si="59"/>
        <v>3</v>
      </c>
    </row>
    <row r="909" spans="1:21" x14ac:dyDescent="0.25">
      <c r="A909">
        <v>3876</v>
      </c>
      <c r="B909" t="s">
        <v>31</v>
      </c>
      <c r="C909">
        <v>0.29499999999999998</v>
      </c>
      <c r="D909">
        <v>0.22500000000000001</v>
      </c>
      <c r="E909">
        <v>0.09</v>
      </c>
      <c r="F909">
        <v>0.13850000000000001</v>
      </c>
      <c r="G909">
        <v>4.8000000000000001E-2</v>
      </c>
      <c r="H909">
        <v>4.5999999999999999E-2</v>
      </c>
      <c r="I909">
        <v>0.05</v>
      </c>
      <c r="J909">
        <v>9</v>
      </c>
      <c r="K909">
        <v>6</v>
      </c>
      <c r="L909" t="s">
        <v>40</v>
      </c>
      <c r="M909" t="s">
        <v>41</v>
      </c>
      <c r="N909" t="s">
        <v>42</v>
      </c>
      <c r="O909">
        <v>4</v>
      </c>
      <c r="P909" t="s">
        <v>59</v>
      </c>
      <c r="Q909">
        <v>6.1</v>
      </c>
      <c r="R909">
        <f t="shared" si="56"/>
        <v>3</v>
      </c>
      <c r="S909">
        <f t="shared" si="57"/>
        <v>2</v>
      </c>
      <c r="T909">
        <f t="shared" si="58"/>
        <v>0</v>
      </c>
      <c r="U909" s="2" t="str">
        <f t="shared" si="59"/>
        <v>2</v>
      </c>
    </row>
    <row r="910" spans="1:21" x14ac:dyDescent="0.25">
      <c r="A910">
        <v>2954</v>
      </c>
      <c r="B910" t="s">
        <v>22</v>
      </c>
      <c r="C910">
        <v>0.64500000000000002</v>
      </c>
      <c r="D910">
        <v>0.52</v>
      </c>
      <c r="E910">
        <v>0.17</v>
      </c>
      <c r="F910">
        <v>1.1970000000000001</v>
      </c>
      <c r="G910">
        <v>0.52600000000000002</v>
      </c>
      <c r="H910">
        <v>0.29249999999999998</v>
      </c>
      <c r="I910">
        <v>0.317</v>
      </c>
      <c r="J910">
        <v>11</v>
      </c>
      <c r="K910">
        <v>12</v>
      </c>
      <c r="L910" t="s">
        <v>63</v>
      </c>
      <c r="M910" t="s">
        <v>64</v>
      </c>
      <c r="N910" t="s">
        <v>29</v>
      </c>
      <c r="O910">
        <v>6</v>
      </c>
      <c r="P910" t="s">
        <v>36</v>
      </c>
      <c r="Q910">
        <v>14.1</v>
      </c>
      <c r="R910">
        <f t="shared" si="56"/>
        <v>3</v>
      </c>
      <c r="S910">
        <f t="shared" si="57"/>
        <v>2</v>
      </c>
      <c r="T910">
        <f t="shared" si="58"/>
        <v>0</v>
      </c>
      <c r="U910" s="2" t="str">
        <f t="shared" si="59"/>
        <v>2</v>
      </c>
    </row>
    <row r="911" spans="1:21" x14ac:dyDescent="0.25">
      <c r="A911">
        <v>2430</v>
      </c>
      <c r="B911" t="s">
        <v>31</v>
      </c>
      <c r="C911">
        <v>0.34</v>
      </c>
      <c r="D911">
        <v>0.255</v>
      </c>
      <c r="E911">
        <v>9.5000000000000001E-2</v>
      </c>
      <c r="F911">
        <v>0.21299999999999999</v>
      </c>
      <c r="G911">
        <v>8.1000000000000003E-2</v>
      </c>
      <c r="H911">
        <v>3.4000000000000002E-2</v>
      </c>
      <c r="I911">
        <v>7.0000000000000007E-2</v>
      </c>
      <c r="J911">
        <v>9</v>
      </c>
      <c r="K911">
        <v>7</v>
      </c>
      <c r="L911" t="s">
        <v>43</v>
      </c>
      <c r="M911" t="s">
        <v>44</v>
      </c>
      <c r="N911" t="s">
        <v>45</v>
      </c>
      <c r="O911">
        <v>7</v>
      </c>
      <c r="P911" t="s">
        <v>26</v>
      </c>
      <c r="Q911">
        <v>2.5</v>
      </c>
      <c r="R911">
        <f t="shared" si="56"/>
        <v>3</v>
      </c>
      <c r="S911">
        <f t="shared" si="57"/>
        <v>2</v>
      </c>
      <c r="T911">
        <f t="shared" si="58"/>
        <v>0</v>
      </c>
      <c r="U911" s="2" t="str">
        <f t="shared" si="59"/>
        <v>2</v>
      </c>
    </row>
    <row r="912" spans="1:21" x14ac:dyDescent="0.25">
      <c r="A912">
        <v>1637</v>
      </c>
      <c r="B912" t="s">
        <v>31</v>
      </c>
      <c r="C912">
        <v>0.57499999999999996</v>
      </c>
      <c r="D912">
        <v>0.47</v>
      </c>
      <c r="E912">
        <v>0.185</v>
      </c>
      <c r="F912">
        <v>0.98499999999999999</v>
      </c>
      <c r="G912">
        <v>0.3745</v>
      </c>
      <c r="H912">
        <v>0.2175</v>
      </c>
      <c r="I912">
        <v>0.35499999999999998</v>
      </c>
      <c r="J912">
        <v>10</v>
      </c>
      <c r="K912">
        <v>6</v>
      </c>
      <c r="L912" t="s">
        <v>40</v>
      </c>
      <c r="M912" t="s">
        <v>41</v>
      </c>
      <c r="N912" t="s">
        <v>42</v>
      </c>
      <c r="O912">
        <v>4</v>
      </c>
      <c r="P912" t="s">
        <v>59</v>
      </c>
      <c r="Q912">
        <v>6.1</v>
      </c>
      <c r="R912">
        <f t="shared" si="56"/>
        <v>3</v>
      </c>
      <c r="S912">
        <f t="shared" si="57"/>
        <v>2</v>
      </c>
      <c r="T912">
        <f t="shared" si="58"/>
        <v>0</v>
      </c>
      <c r="U912" s="2" t="str">
        <f t="shared" si="59"/>
        <v>2</v>
      </c>
    </row>
    <row r="913" spans="1:21" x14ac:dyDescent="0.25">
      <c r="A913">
        <v>3691</v>
      </c>
      <c r="B913" t="s">
        <v>31</v>
      </c>
      <c r="C913">
        <v>0.64</v>
      </c>
      <c r="D913">
        <v>0.5</v>
      </c>
      <c r="E913">
        <v>0.17499999999999999</v>
      </c>
      <c r="F913">
        <v>1.2729999999999999</v>
      </c>
      <c r="G913">
        <v>0.50649999999999995</v>
      </c>
      <c r="H913">
        <v>0.29249999999999998</v>
      </c>
      <c r="I913">
        <v>0.40500000000000003</v>
      </c>
      <c r="J913">
        <v>13</v>
      </c>
      <c r="K913">
        <v>14</v>
      </c>
      <c r="L913" t="s">
        <v>60</v>
      </c>
      <c r="M913" t="s">
        <v>61</v>
      </c>
      <c r="N913" t="s">
        <v>62</v>
      </c>
      <c r="O913">
        <v>6</v>
      </c>
      <c r="P913" t="s">
        <v>36</v>
      </c>
      <c r="Q913">
        <v>14.1</v>
      </c>
      <c r="R913">
        <f t="shared" si="56"/>
        <v>3</v>
      </c>
      <c r="S913">
        <f t="shared" si="57"/>
        <v>3</v>
      </c>
      <c r="T913">
        <f t="shared" si="58"/>
        <v>3</v>
      </c>
      <c r="U913" s="2" t="str">
        <f t="shared" si="59"/>
        <v>3</v>
      </c>
    </row>
    <row r="914" spans="1:21" x14ac:dyDescent="0.25">
      <c r="A914">
        <v>2863</v>
      </c>
      <c r="B914" t="s">
        <v>31</v>
      </c>
      <c r="C914">
        <v>0.73499999999999999</v>
      </c>
      <c r="D914">
        <v>0.56999999999999995</v>
      </c>
      <c r="E914">
        <v>0.21</v>
      </c>
      <c r="F914">
        <v>2.2355</v>
      </c>
      <c r="G914">
        <v>1.1705000000000001</v>
      </c>
      <c r="H914">
        <v>0.46300000000000002</v>
      </c>
      <c r="I914">
        <v>0.53149999999999997</v>
      </c>
      <c r="J914">
        <v>10</v>
      </c>
      <c r="K914">
        <v>2</v>
      </c>
      <c r="L914" t="s">
        <v>52</v>
      </c>
      <c r="M914" t="s">
        <v>53</v>
      </c>
      <c r="N914" t="s">
        <v>54</v>
      </c>
      <c r="O914">
        <v>5</v>
      </c>
      <c r="P914" t="s">
        <v>34</v>
      </c>
      <c r="Q914">
        <v>12.8</v>
      </c>
      <c r="R914">
        <f t="shared" si="56"/>
        <v>3</v>
      </c>
      <c r="S914">
        <f t="shared" si="57"/>
        <v>3</v>
      </c>
      <c r="T914">
        <f t="shared" si="58"/>
        <v>3</v>
      </c>
      <c r="U914" s="2" t="str">
        <f t="shared" si="59"/>
        <v>3</v>
      </c>
    </row>
    <row r="915" spans="1:21" x14ac:dyDescent="0.25">
      <c r="A915">
        <v>2116</v>
      </c>
      <c r="B915" t="s">
        <v>17</v>
      </c>
      <c r="C915">
        <v>0.18</v>
      </c>
      <c r="D915">
        <v>0.13</v>
      </c>
      <c r="E915">
        <v>4.4999999999999998E-2</v>
      </c>
      <c r="F915">
        <v>2.75E-2</v>
      </c>
      <c r="G915">
        <v>1.2500000000000001E-2</v>
      </c>
      <c r="H915">
        <v>0.01</v>
      </c>
      <c r="I915">
        <v>8.9999999999999993E-3</v>
      </c>
      <c r="J915">
        <v>3</v>
      </c>
      <c r="K915">
        <v>5</v>
      </c>
      <c r="L915" t="s">
        <v>49</v>
      </c>
      <c r="M915" t="s">
        <v>50</v>
      </c>
      <c r="N915" t="s">
        <v>51</v>
      </c>
      <c r="O915">
        <v>6</v>
      </c>
      <c r="P915" t="s">
        <v>36</v>
      </c>
      <c r="Q915">
        <v>14.1</v>
      </c>
      <c r="R915">
        <f t="shared" si="56"/>
        <v>3</v>
      </c>
      <c r="S915">
        <f t="shared" si="57"/>
        <v>2</v>
      </c>
      <c r="T915">
        <f t="shared" si="58"/>
        <v>0</v>
      </c>
      <c r="U915" s="2" t="str">
        <f t="shared" si="59"/>
        <v>2</v>
      </c>
    </row>
    <row r="916" spans="1:21" x14ac:dyDescent="0.25">
      <c r="A916">
        <v>154</v>
      </c>
      <c r="B916" t="s">
        <v>22</v>
      </c>
      <c r="C916">
        <v>0.60499999999999998</v>
      </c>
      <c r="D916">
        <v>0.48499999999999999</v>
      </c>
      <c r="E916">
        <v>0.16</v>
      </c>
      <c r="F916">
        <v>1.0565</v>
      </c>
      <c r="G916">
        <v>0.37</v>
      </c>
      <c r="H916">
        <v>0.23549999999999999</v>
      </c>
      <c r="I916">
        <v>0.35499999999999998</v>
      </c>
      <c r="J916">
        <v>10</v>
      </c>
      <c r="K916">
        <v>9</v>
      </c>
      <c r="L916" t="s">
        <v>67</v>
      </c>
      <c r="M916" t="s">
        <v>68</v>
      </c>
      <c r="N916" t="s">
        <v>69</v>
      </c>
      <c r="O916">
        <v>1</v>
      </c>
      <c r="P916" t="s">
        <v>21</v>
      </c>
      <c r="Q916">
        <v>22.1</v>
      </c>
      <c r="R916">
        <f t="shared" si="56"/>
        <v>3</v>
      </c>
      <c r="S916">
        <f t="shared" si="57"/>
        <v>2</v>
      </c>
      <c r="T916">
        <f t="shared" si="58"/>
        <v>0</v>
      </c>
      <c r="U916" s="2" t="str">
        <f t="shared" si="59"/>
        <v>2</v>
      </c>
    </row>
    <row r="917" spans="1:21" x14ac:dyDescent="0.25">
      <c r="A917">
        <v>3544</v>
      </c>
      <c r="B917" t="s">
        <v>17</v>
      </c>
      <c r="C917">
        <v>0.46</v>
      </c>
      <c r="D917">
        <v>0.34</v>
      </c>
      <c r="E917">
        <v>0.09</v>
      </c>
      <c r="F917">
        <v>0.38400000000000001</v>
      </c>
      <c r="G917">
        <v>0.17949999999999999</v>
      </c>
      <c r="H917">
        <v>6.8000000000000005E-2</v>
      </c>
      <c r="I917">
        <v>0.11</v>
      </c>
      <c r="J917">
        <v>8</v>
      </c>
      <c r="K917">
        <v>15</v>
      </c>
      <c r="L917" t="s">
        <v>32</v>
      </c>
      <c r="M917" t="s">
        <v>33</v>
      </c>
      <c r="N917" t="s">
        <v>29</v>
      </c>
      <c r="O917">
        <v>5</v>
      </c>
      <c r="P917" t="s">
        <v>34</v>
      </c>
      <c r="Q917">
        <v>12.8</v>
      </c>
      <c r="R917">
        <f t="shared" si="56"/>
        <v>3</v>
      </c>
      <c r="S917">
        <f t="shared" si="57"/>
        <v>2</v>
      </c>
      <c r="T917">
        <f t="shared" si="58"/>
        <v>0</v>
      </c>
      <c r="U917" s="2" t="str">
        <f t="shared" si="59"/>
        <v>2</v>
      </c>
    </row>
    <row r="918" spans="1:21" x14ac:dyDescent="0.25">
      <c r="A918">
        <v>631</v>
      </c>
      <c r="B918" t="s">
        <v>17</v>
      </c>
      <c r="C918">
        <v>0.47499999999999998</v>
      </c>
      <c r="D918">
        <v>0.36499999999999999</v>
      </c>
      <c r="E918">
        <v>0.115</v>
      </c>
      <c r="F918">
        <v>0.49</v>
      </c>
      <c r="G918">
        <v>0.223</v>
      </c>
      <c r="H918">
        <v>0.1235</v>
      </c>
      <c r="I918">
        <v>0.13350000000000001</v>
      </c>
      <c r="J918">
        <v>9</v>
      </c>
      <c r="K918">
        <v>3</v>
      </c>
      <c r="L918" t="s">
        <v>46</v>
      </c>
      <c r="M918" t="s">
        <v>47</v>
      </c>
      <c r="N918" t="s">
        <v>48</v>
      </c>
      <c r="O918">
        <v>2</v>
      </c>
      <c r="P918" t="s">
        <v>70</v>
      </c>
      <c r="Q918">
        <v>18</v>
      </c>
      <c r="R918">
        <f t="shared" si="56"/>
        <v>3</v>
      </c>
      <c r="S918">
        <f t="shared" si="57"/>
        <v>2</v>
      </c>
      <c r="T918">
        <f t="shared" si="58"/>
        <v>0</v>
      </c>
      <c r="U918" s="2" t="str">
        <f t="shared" si="59"/>
        <v>2</v>
      </c>
    </row>
    <row r="919" spans="1:21" x14ac:dyDescent="0.25">
      <c r="A919">
        <v>2436</v>
      </c>
      <c r="B919" t="s">
        <v>22</v>
      </c>
      <c r="C919">
        <v>0.46500000000000002</v>
      </c>
      <c r="D919">
        <v>0.38</v>
      </c>
      <c r="E919">
        <v>0.13500000000000001</v>
      </c>
      <c r="F919">
        <v>0.57899999999999996</v>
      </c>
      <c r="G919">
        <v>0.20799999999999999</v>
      </c>
      <c r="H919">
        <v>0.1095</v>
      </c>
      <c r="I919">
        <v>0.22</v>
      </c>
      <c r="J919">
        <v>14</v>
      </c>
      <c r="K919">
        <v>1</v>
      </c>
      <c r="L919" t="s">
        <v>65</v>
      </c>
      <c r="M919" t="s">
        <v>66</v>
      </c>
      <c r="N919" t="s">
        <v>29</v>
      </c>
      <c r="O919">
        <v>7</v>
      </c>
      <c r="P919" t="s">
        <v>26</v>
      </c>
      <c r="Q919">
        <v>2.5</v>
      </c>
      <c r="R919">
        <f t="shared" si="56"/>
        <v>3</v>
      </c>
      <c r="S919">
        <f t="shared" si="57"/>
        <v>2</v>
      </c>
      <c r="T919">
        <f t="shared" si="58"/>
        <v>0</v>
      </c>
      <c r="U919" s="2" t="str">
        <f t="shared" si="59"/>
        <v>2</v>
      </c>
    </row>
    <row r="920" spans="1:21" x14ac:dyDescent="0.25">
      <c r="A920">
        <v>1107</v>
      </c>
      <c r="B920" t="s">
        <v>17</v>
      </c>
      <c r="C920">
        <v>0.51</v>
      </c>
      <c r="D920">
        <v>0.4</v>
      </c>
      <c r="E920">
        <v>0.125</v>
      </c>
      <c r="F920">
        <v>0.5575</v>
      </c>
      <c r="G920">
        <v>0.26150000000000001</v>
      </c>
      <c r="H920">
        <v>0.1195</v>
      </c>
      <c r="I920">
        <v>0.1525</v>
      </c>
      <c r="J920">
        <v>9</v>
      </c>
      <c r="K920">
        <v>2</v>
      </c>
      <c r="L920" t="s">
        <v>52</v>
      </c>
      <c r="M920" t="s">
        <v>53</v>
      </c>
      <c r="N920" t="s">
        <v>54</v>
      </c>
      <c r="O920">
        <v>1</v>
      </c>
      <c r="P920" t="s">
        <v>21</v>
      </c>
      <c r="Q920">
        <v>22.1</v>
      </c>
      <c r="R920">
        <f t="shared" si="56"/>
        <v>3</v>
      </c>
      <c r="S920">
        <f t="shared" si="57"/>
        <v>2</v>
      </c>
      <c r="T920">
        <f t="shared" si="58"/>
        <v>0</v>
      </c>
      <c r="U920" s="2" t="str">
        <f t="shared" si="59"/>
        <v>2</v>
      </c>
    </row>
    <row r="921" spans="1:21" x14ac:dyDescent="0.25">
      <c r="A921">
        <v>3661</v>
      </c>
      <c r="B921" t="s">
        <v>22</v>
      </c>
      <c r="C921">
        <v>0.54500000000000004</v>
      </c>
      <c r="D921">
        <v>0.41</v>
      </c>
      <c r="E921">
        <v>0.125</v>
      </c>
      <c r="F921">
        <v>0.65400000000000003</v>
      </c>
      <c r="G921">
        <v>0.29449999999999998</v>
      </c>
      <c r="H921">
        <v>0.13150000000000001</v>
      </c>
      <c r="I921">
        <v>0.20499999999999999</v>
      </c>
      <c r="J921">
        <v>10</v>
      </c>
      <c r="K921">
        <v>11</v>
      </c>
      <c r="L921" t="s">
        <v>37</v>
      </c>
      <c r="M921" t="s">
        <v>38</v>
      </c>
      <c r="N921" t="s">
        <v>29</v>
      </c>
      <c r="O921">
        <v>9</v>
      </c>
      <c r="P921" t="s">
        <v>58</v>
      </c>
      <c r="Q921">
        <v>1.9</v>
      </c>
      <c r="R921">
        <f t="shared" si="56"/>
        <v>3</v>
      </c>
      <c r="S921">
        <f t="shared" si="57"/>
        <v>2</v>
      </c>
      <c r="T921">
        <f t="shared" si="58"/>
        <v>0</v>
      </c>
      <c r="U921" s="2" t="str">
        <f t="shared" si="59"/>
        <v>2</v>
      </c>
    </row>
    <row r="922" spans="1:21" x14ac:dyDescent="0.25">
      <c r="A922">
        <v>385</v>
      </c>
      <c r="B922" t="s">
        <v>31</v>
      </c>
      <c r="C922">
        <v>0.54500000000000004</v>
      </c>
      <c r="D922">
        <v>0.42499999999999999</v>
      </c>
      <c r="E922">
        <v>0.13500000000000001</v>
      </c>
      <c r="F922">
        <v>0.84450000000000003</v>
      </c>
      <c r="G922">
        <v>0.373</v>
      </c>
      <c r="H922">
        <v>0.21</v>
      </c>
      <c r="I922">
        <v>0.23499999999999999</v>
      </c>
      <c r="J922">
        <v>10</v>
      </c>
      <c r="K922">
        <v>11</v>
      </c>
      <c r="L922" t="s">
        <v>37</v>
      </c>
      <c r="M922" t="s">
        <v>38</v>
      </c>
      <c r="N922" t="s">
        <v>29</v>
      </c>
      <c r="O922">
        <v>6</v>
      </c>
      <c r="P922" t="s">
        <v>36</v>
      </c>
      <c r="Q922">
        <v>14.1</v>
      </c>
      <c r="R922">
        <f t="shared" si="56"/>
        <v>3</v>
      </c>
      <c r="S922">
        <f t="shared" si="57"/>
        <v>2</v>
      </c>
      <c r="T922">
        <f t="shared" si="58"/>
        <v>0</v>
      </c>
      <c r="U922" s="2" t="str">
        <f t="shared" si="59"/>
        <v>2</v>
      </c>
    </row>
    <row r="923" spans="1:21" x14ac:dyDescent="0.25">
      <c r="A923">
        <v>3931</v>
      </c>
      <c r="B923" t="s">
        <v>22</v>
      </c>
      <c r="C923">
        <v>0.67</v>
      </c>
      <c r="D923">
        <v>0.53500000000000003</v>
      </c>
      <c r="E923">
        <v>0.185</v>
      </c>
      <c r="F923">
        <v>1.597</v>
      </c>
      <c r="G923">
        <v>0.62749999999999995</v>
      </c>
      <c r="H923">
        <v>0.35</v>
      </c>
      <c r="I923">
        <v>0.47</v>
      </c>
      <c r="J923">
        <v>21</v>
      </c>
      <c r="K923">
        <v>3</v>
      </c>
      <c r="L923" t="s">
        <v>46</v>
      </c>
      <c r="M923" t="s">
        <v>47</v>
      </c>
      <c r="N923" t="s">
        <v>48</v>
      </c>
      <c r="O923">
        <v>3</v>
      </c>
      <c r="P923" t="s">
        <v>39</v>
      </c>
      <c r="Q923">
        <v>3.6</v>
      </c>
      <c r="R923">
        <f t="shared" si="56"/>
        <v>3</v>
      </c>
      <c r="S923">
        <f t="shared" si="57"/>
        <v>2</v>
      </c>
      <c r="T923">
        <f t="shared" si="58"/>
        <v>0</v>
      </c>
      <c r="U923" s="2" t="str">
        <f t="shared" si="59"/>
        <v>2</v>
      </c>
    </row>
    <row r="924" spans="1:21" x14ac:dyDescent="0.25">
      <c r="A924">
        <v>2341</v>
      </c>
      <c r="B924" t="s">
        <v>22</v>
      </c>
      <c r="C924">
        <v>0.59</v>
      </c>
      <c r="D924">
        <v>0.47</v>
      </c>
      <c r="E924">
        <v>0.17</v>
      </c>
      <c r="F924">
        <v>0.9</v>
      </c>
      <c r="G924">
        <v>0.35499999999999998</v>
      </c>
      <c r="H924">
        <v>0.1905</v>
      </c>
      <c r="I924">
        <v>0.25</v>
      </c>
      <c r="J924">
        <v>11</v>
      </c>
      <c r="K924">
        <v>7</v>
      </c>
      <c r="L924" t="s">
        <v>43</v>
      </c>
      <c r="M924" t="s">
        <v>44</v>
      </c>
      <c r="N924" t="s">
        <v>45</v>
      </c>
      <c r="O924">
        <v>1</v>
      </c>
      <c r="P924" t="s">
        <v>21</v>
      </c>
      <c r="Q924">
        <v>22.1</v>
      </c>
      <c r="R924">
        <f t="shared" si="56"/>
        <v>3</v>
      </c>
      <c r="S924">
        <f t="shared" si="57"/>
        <v>2</v>
      </c>
      <c r="T924">
        <f t="shared" si="58"/>
        <v>0</v>
      </c>
      <c r="U924" s="2" t="str">
        <f t="shared" si="59"/>
        <v>2</v>
      </c>
    </row>
    <row r="925" spans="1:21" x14ac:dyDescent="0.25">
      <c r="A925">
        <v>192</v>
      </c>
      <c r="B925" t="s">
        <v>31</v>
      </c>
      <c r="C925">
        <v>0.61</v>
      </c>
      <c r="D925">
        <v>0.48499999999999999</v>
      </c>
      <c r="E925">
        <v>0.17</v>
      </c>
      <c r="F925">
        <v>1.0225</v>
      </c>
      <c r="G925">
        <v>0.41899999999999998</v>
      </c>
      <c r="H925">
        <v>0.24049999999999999</v>
      </c>
      <c r="I925">
        <v>0.36</v>
      </c>
      <c r="J925">
        <v>12</v>
      </c>
      <c r="K925">
        <v>6</v>
      </c>
      <c r="L925" t="s">
        <v>40</v>
      </c>
      <c r="M925" t="s">
        <v>41</v>
      </c>
      <c r="N925" t="s">
        <v>42</v>
      </c>
      <c r="O925">
        <v>10</v>
      </c>
      <c r="P925" t="s">
        <v>35</v>
      </c>
      <c r="Q925">
        <v>24.1</v>
      </c>
      <c r="R925">
        <f t="shared" si="56"/>
        <v>3</v>
      </c>
      <c r="S925">
        <f t="shared" si="57"/>
        <v>3</v>
      </c>
      <c r="T925">
        <f t="shared" si="58"/>
        <v>3</v>
      </c>
      <c r="U925" s="2" t="str">
        <f t="shared" si="59"/>
        <v>3</v>
      </c>
    </row>
    <row r="926" spans="1:21" x14ac:dyDescent="0.25">
      <c r="A926">
        <v>988</v>
      </c>
      <c r="B926" t="s">
        <v>31</v>
      </c>
      <c r="C926">
        <v>0.56999999999999995</v>
      </c>
      <c r="D926">
        <v>0.44500000000000001</v>
      </c>
      <c r="E926">
        <v>0.14000000000000001</v>
      </c>
      <c r="F926">
        <v>1.0634999999999999</v>
      </c>
      <c r="G926">
        <v>0.52649999999999997</v>
      </c>
      <c r="H926">
        <v>0.2195</v>
      </c>
      <c r="I926">
        <v>0.24</v>
      </c>
      <c r="J926">
        <v>8</v>
      </c>
      <c r="K926">
        <v>2</v>
      </c>
      <c r="L926" t="s">
        <v>52</v>
      </c>
      <c r="M926" t="s">
        <v>53</v>
      </c>
      <c r="N926" t="s">
        <v>54</v>
      </c>
      <c r="O926">
        <v>1</v>
      </c>
      <c r="P926" t="s">
        <v>21</v>
      </c>
      <c r="Q926">
        <v>22.1</v>
      </c>
      <c r="R926">
        <f t="shared" si="56"/>
        <v>3</v>
      </c>
      <c r="S926">
        <f t="shared" si="57"/>
        <v>3</v>
      </c>
      <c r="T926">
        <f t="shared" si="58"/>
        <v>3</v>
      </c>
      <c r="U926" s="2" t="str">
        <f t="shared" si="59"/>
        <v>3</v>
      </c>
    </row>
    <row r="927" spans="1:21" x14ac:dyDescent="0.25">
      <c r="A927">
        <v>4043</v>
      </c>
      <c r="B927" t="s">
        <v>22</v>
      </c>
      <c r="C927">
        <v>0.57499999999999996</v>
      </c>
      <c r="D927">
        <v>0.46</v>
      </c>
      <c r="E927">
        <v>0.16500000000000001</v>
      </c>
      <c r="F927">
        <v>0.95750000000000002</v>
      </c>
      <c r="G927">
        <v>0.48149999999999998</v>
      </c>
      <c r="H927">
        <v>0.19450000000000001</v>
      </c>
      <c r="I927">
        <v>0.23599999999999999</v>
      </c>
      <c r="J927">
        <v>10</v>
      </c>
      <c r="K927">
        <v>8</v>
      </c>
      <c r="L927" t="s">
        <v>55</v>
      </c>
      <c r="M927" t="s">
        <v>56</v>
      </c>
      <c r="N927" t="s">
        <v>57</v>
      </c>
      <c r="O927">
        <v>5</v>
      </c>
      <c r="P927" t="s">
        <v>34</v>
      </c>
      <c r="Q927">
        <v>12.8</v>
      </c>
      <c r="R927">
        <f t="shared" si="56"/>
        <v>3</v>
      </c>
      <c r="S927">
        <f t="shared" si="57"/>
        <v>2</v>
      </c>
      <c r="T927">
        <f t="shared" si="58"/>
        <v>0</v>
      </c>
      <c r="U927" s="2" t="str">
        <f t="shared" si="59"/>
        <v>2</v>
      </c>
    </row>
    <row r="928" spans="1:21" x14ac:dyDescent="0.25">
      <c r="A928">
        <v>846</v>
      </c>
      <c r="B928" t="s">
        <v>31</v>
      </c>
      <c r="C928">
        <v>0.54</v>
      </c>
      <c r="D928">
        <v>0.40500000000000003</v>
      </c>
      <c r="E928">
        <v>0.125</v>
      </c>
      <c r="F928">
        <v>0.89100000000000001</v>
      </c>
      <c r="G928">
        <v>0.48149999999999998</v>
      </c>
      <c r="H928">
        <v>0.1915</v>
      </c>
      <c r="I928">
        <v>0.20200000000000001</v>
      </c>
      <c r="J928">
        <v>9</v>
      </c>
      <c r="K928">
        <v>1</v>
      </c>
      <c r="L928" t="s">
        <v>65</v>
      </c>
      <c r="M928" t="s">
        <v>66</v>
      </c>
      <c r="N928" t="s">
        <v>29</v>
      </c>
      <c r="O928">
        <v>9</v>
      </c>
      <c r="P928" t="s">
        <v>58</v>
      </c>
      <c r="Q928">
        <v>1.9</v>
      </c>
      <c r="R928">
        <f t="shared" si="56"/>
        <v>3</v>
      </c>
      <c r="S928">
        <f t="shared" si="57"/>
        <v>3</v>
      </c>
      <c r="T928">
        <f t="shared" si="58"/>
        <v>3</v>
      </c>
      <c r="U928" s="2" t="str">
        <f t="shared" si="59"/>
        <v>3</v>
      </c>
    </row>
    <row r="929" spans="1:21" x14ac:dyDescent="0.25">
      <c r="A929">
        <v>1775</v>
      </c>
      <c r="B929" t="s">
        <v>31</v>
      </c>
      <c r="C929">
        <v>0.46500000000000002</v>
      </c>
      <c r="D929">
        <v>0.36</v>
      </c>
      <c r="E929">
        <v>0.115</v>
      </c>
      <c r="F929">
        <v>0.57950000000000002</v>
      </c>
      <c r="G929">
        <v>0.29499999999999998</v>
      </c>
      <c r="H929">
        <v>0.13950000000000001</v>
      </c>
      <c r="I929">
        <v>0.12</v>
      </c>
      <c r="J929">
        <v>7</v>
      </c>
      <c r="K929">
        <v>5</v>
      </c>
      <c r="L929" t="s">
        <v>49</v>
      </c>
      <c r="M929" t="s">
        <v>50</v>
      </c>
      <c r="N929" t="s">
        <v>51</v>
      </c>
      <c r="O929">
        <v>5</v>
      </c>
      <c r="P929" t="s">
        <v>34</v>
      </c>
      <c r="Q929">
        <v>12.8</v>
      </c>
      <c r="R929">
        <f t="shared" si="56"/>
        <v>3</v>
      </c>
      <c r="S929">
        <f t="shared" si="57"/>
        <v>2</v>
      </c>
      <c r="T929">
        <f t="shared" si="58"/>
        <v>0</v>
      </c>
      <c r="U929" s="2" t="str">
        <f t="shared" si="59"/>
        <v>2</v>
      </c>
    </row>
    <row r="930" spans="1:21" x14ac:dyDescent="0.25">
      <c r="A930">
        <v>2780</v>
      </c>
      <c r="B930" t="s">
        <v>31</v>
      </c>
      <c r="C930">
        <v>0.59</v>
      </c>
      <c r="D930">
        <v>0.47</v>
      </c>
      <c r="E930">
        <v>0.14499999999999999</v>
      </c>
      <c r="F930">
        <v>0.92349999999999999</v>
      </c>
      <c r="G930">
        <v>0.45450000000000002</v>
      </c>
      <c r="H930">
        <v>0.17299999999999999</v>
      </c>
      <c r="I930">
        <v>0.254</v>
      </c>
      <c r="J930">
        <v>9</v>
      </c>
      <c r="K930">
        <v>3</v>
      </c>
      <c r="L930" t="s">
        <v>46</v>
      </c>
      <c r="M930" t="s">
        <v>47</v>
      </c>
      <c r="N930" t="s">
        <v>48</v>
      </c>
      <c r="O930">
        <v>5</v>
      </c>
      <c r="P930" t="s">
        <v>34</v>
      </c>
      <c r="Q930">
        <v>12.8</v>
      </c>
      <c r="R930">
        <f t="shared" si="56"/>
        <v>3</v>
      </c>
      <c r="S930">
        <f t="shared" si="57"/>
        <v>3</v>
      </c>
      <c r="T930">
        <f t="shared" si="58"/>
        <v>3</v>
      </c>
      <c r="U930" s="2" t="str">
        <f t="shared" si="59"/>
        <v>3</v>
      </c>
    </row>
    <row r="931" spans="1:21" x14ac:dyDescent="0.25">
      <c r="A931">
        <v>3355</v>
      </c>
      <c r="B931" t="s">
        <v>22</v>
      </c>
      <c r="C931">
        <v>0.45500000000000002</v>
      </c>
      <c r="D931">
        <v>0.36</v>
      </c>
      <c r="E931">
        <v>0.11</v>
      </c>
      <c r="F931">
        <v>0.4385</v>
      </c>
      <c r="G931">
        <v>0.20599999999999999</v>
      </c>
      <c r="H931">
        <v>9.8000000000000004E-2</v>
      </c>
      <c r="I931">
        <v>0.125</v>
      </c>
      <c r="J931">
        <v>10</v>
      </c>
      <c r="K931">
        <v>4</v>
      </c>
      <c r="L931" t="s">
        <v>18</v>
      </c>
      <c r="M931" t="s">
        <v>19</v>
      </c>
      <c r="N931" t="s">
        <v>20</v>
      </c>
      <c r="O931">
        <v>2</v>
      </c>
      <c r="P931" t="s">
        <v>70</v>
      </c>
      <c r="Q931">
        <v>18</v>
      </c>
      <c r="R931">
        <f t="shared" si="56"/>
        <v>3</v>
      </c>
      <c r="S931">
        <f t="shared" si="57"/>
        <v>2</v>
      </c>
      <c r="T931">
        <f t="shared" si="58"/>
        <v>0</v>
      </c>
      <c r="U931" s="2" t="str">
        <f t="shared" si="59"/>
        <v>2</v>
      </c>
    </row>
    <row r="932" spans="1:21" x14ac:dyDescent="0.25">
      <c r="A932">
        <v>3620</v>
      </c>
      <c r="B932" t="s">
        <v>22</v>
      </c>
      <c r="C932">
        <v>0.64</v>
      </c>
      <c r="D932">
        <v>0.5</v>
      </c>
      <c r="E932">
        <v>0.17</v>
      </c>
      <c r="F932">
        <v>1.1200000000000001</v>
      </c>
      <c r="G932">
        <v>0.4955</v>
      </c>
      <c r="H932">
        <v>0.26450000000000001</v>
      </c>
      <c r="I932">
        <v>0.32</v>
      </c>
      <c r="J932">
        <v>12</v>
      </c>
      <c r="K932">
        <v>2</v>
      </c>
      <c r="L932" t="s">
        <v>52</v>
      </c>
      <c r="M932" t="s">
        <v>53</v>
      </c>
      <c r="N932" t="s">
        <v>54</v>
      </c>
      <c r="O932">
        <v>10</v>
      </c>
      <c r="P932" t="s">
        <v>35</v>
      </c>
      <c r="Q932">
        <v>24.1</v>
      </c>
      <c r="R932">
        <f t="shared" si="56"/>
        <v>3</v>
      </c>
      <c r="S932">
        <f t="shared" si="57"/>
        <v>2</v>
      </c>
      <c r="T932">
        <f t="shared" si="58"/>
        <v>0</v>
      </c>
      <c r="U932" s="2" t="str">
        <f t="shared" si="59"/>
        <v>2</v>
      </c>
    </row>
    <row r="933" spans="1:21" x14ac:dyDescent="0.25">
      <c r="A933">
        <v>1903</v>
      </c>
      <c r="B933" t="s">
        <v>31</v>
      </c>
      <c r="C933">
        <v>0.57499999999999996</v>
      </c>
      <c r="D933">
        <v>0.45500000000000002</v>
      </c>
      <c r="E933">
        <v>0.155</v>
      </c>
      <c r="F933">
        <v>1.0129999999999999</v>
      </c>
      <c r="G933">
        <v>0.46850000000000003</v>
      </c>
      <c r="H933">
        <v>0.20849999999999999</v>
      </c>
      <c r="I933">
        <v>0.29499999999999998</v>
      </c>
      <c r="J933">
        <v>11</v>
      </c>
      <c r="K933">
        <v>13</v>
      </c>
      <c r="L933" t="s">
        <v>27</v>
      </c>
      <c r="M933" t="s">
        <v>28</v>
      </c>
      <c r="N933" t="s">
        <v>29</v>
      </c>
      <c r="O933">
        <v>9</v>
      </c>
      <c r="P933" t="s">
        <v>58</v>
      </c>
      <c r="Q933">
        <v>1.9</v>
      </c>
      <c r="R933">
        <f t="shared" si="56"/>
        <v>3</v>
      </c>
      <c r="S933">
        <f t="shared" si="57"/>
        <v>3</v>
      </c>
      <c r="T933">
        <f t="shared" si="58"/>
        <v>3</v>
      </c>
      <c r="U933" s="2" t="str">
        <f t="shared" si="59"/>
        <v>3</v>
      </c>
    </row>
    <row r="934" spans="1:21" x14ac:dyDescent="0.25">
      <c r="A934">
        <v>1527</v>
      </c>
      <c r="B934" t="s">
        <v>31</v>
      </c>
      <c r="C934">
        <v>0.70499999999999996</v>
      </c>
      <c r="D934">
        <v>0.56000000000000005</v>
      </c>
      <c r="E934">
        <v>0.16500000000000001</v>
      </c>
      <c r="F934">
        <v>1.675</v>
      </c>
      <c r="G934">
        <v>0.79700000000000004</v>
      </c>
      <c r="H934">
        <v>0.40949999999999998</v>
      </c>
      <c r="I934">
        <v>0.38800000000000001</v>
      </c>
      <c r="J934">
        <v>10</v>
      </c>
      <c r="K934">
        <v>13</v>
      </c>
      <c r="L934" t="s">
        <v>27</v>
      </c>
      <c r="M934" t="s">
        <v>28</v>
      </c>
      <c r="N934" t="s">
        <v>29</v>
      </c>
      <c r="O934">
        <v>8</v>
      </c>
      <c r="P934" t="s">
        <v>30</v>
      </c>
      <c r="Q934">
        <v>12.3</v>
      </c>
      <c r="R934">
        <f t="shared" si="56"/>
        <v>3</v>
      </c>
      <c r="S934">
        <f t="shared" si="57"/>
        <v>3</v>
      </c>
      <c r="T934">
        <f t="shared" si="58"/>
        <v>3</v>
      </c>
      <c r="U934" s="2" t="str">
        <f t="shared" si="59"/>
        <v>3</v>
      </c>
    </row>
    <row r="935" spans="1:21" x14ac:dyDescent="0.25">
      <c r="A935">
        <v>291</v>
      </c>
      <c r="B935" t="s">
        <v>31</v>
      </c>
      <c r="C935">
        <v>0.54</v>
      </c>
      <c r="D935">
        <v>0.435</v>
      </c>
      <c r="E935">
        <v>0.18</v>
      </c>
      <c r="F935">
        <v>0.996</v>
      </c>
      <c r="G935">
        <v>0.38350000000000001</v>
      </c>
      <c r="H935">
        <v>0.22600000000000001</v>
      </c>
      <c r="I935">
        <v>0.32500000000000001</v>
      </c>
      <c r="J935">
        <v>17</v>
      </c>
      <c r="K935">
        <v>13</v>
      </c>
      <c r="L935" t="s">
        <v>27</v>
      </c>
      <c r="M935" t="s">
        <v>28</v>
      </c>
      <c r="N935" t="s">
        <v>29</v>
      </c>
      <c r="O935">
        <v>7</v>
      </c>
      <c r="P935" t="s">
        <v>26</v>
      </c>
      <c r="Q935">
        <v>2.5</v>
      </c>
      <c r="R935">
        <f t="shared" si="56"/>
        <v>3</v>
      </c>
      <c r="S935">
        <f t="shared" si="57"/>
        <v>2</v>
      </c>
      <c r="T935">
        <f t="shared" si="58"/>
        <v>0</v>
      </c>
      <c r="U935" s="2" t="str">
        <f t="shared" si="59"/>
        <v>2</v>
      </c>
    </row>
    <row r="936" spans="1:21" x14ac:dyDescent="0.25">
      <c r="A936">
        <v>324</v>
      </c>
      <c r="B936" t="s">
        <v>17</v>
      </c>
      <c r="C936">
        <v>0.26500000000000001</v>
      </c>
      <c r="D936">
        <v>0.20499999999999999</v>
      </c>
      <c r="E936">
        <v>7.0000000000000007E-2</v>
      </c>
      <c r="F936">
        <v>0.1055</v>
      </c>
      <c r="G936">
        <v>3.9E-2</v>
      </c>
      <c r="H936">
        <v>4.1000000000000002E-2</v>
      </c>
      <c r="I936">
        <v>3.5000000000000003E-2</v>
      </c>
      <c r="J936">
        <v>5</v>
      </c>
      <c r="K936">
        <v>3</v>
      </c>
      <c r="L936" t="s">
        <v>46</v>
      </c>
      <c r="M936" t="s">
        <v>47</v>
      </c>
      <c r="N936" t="s">
        <v>48</v>
      </c>
      <c r="O936">
        <v>2</v>
      </c>
      <c r="P936" t="s">
        <v>70</v>
      </c>
      <c r="Q936">
        <v>18</v>
      </c>
      <c r="R936">
        <f t="shared" si="56"/>
        <v>3</v>
      </c>
      <c r="S936">
        <f t="shared" si="57"/>
        <v>2</v>
      </c>
      <c r="T936">
        <f t="shared" si="58"/>
        <v>0</v>
      </c>
      <c r="U936" s="2" t="str">
        <f t="shared" si="59"/>
        <v>2</v>
      </c>
    </row>
    <row r="937" spans="1:21" x14ac:dyDescent="0.25">
      <c r="A937">
        <v>515</v>
      </c>
      <c r="B937" t="s">
        <v>22</v>
      </c>
      <c r="C937">
        <v>0.27500000000000002</v>
      </c>
      <c r="D937">
        <v>0.19500000000000001</v>
      </c>
      <c r="E937">
        <v>7.0000000000000007E-2</v>
      </c>
      <c r="F937">
        <v>0.08</v>
      </c>
      <c r="G937">
        <v>3.1E-2</v>
      </c>
      <c r="H937">
        <v>2.1499999999999998E-2</v>
      </c>
      <c r="I937">
        <v>2.5000000000000001E-2</v>
      </c>
      <c r="J937">
        <v>5</v>
      </c>
      <c r="K937">
        <v>12</v>
      </c>
      <c r="L937" t="s">
        <v>63</v>
      </c>
      <c r="M937" t="s">
        <v>64</v>
      </c>
      <c r="N937" t="s">
        <v>29</v>
      </c>
      <c r="O937">
        <v>2</v>
      </c>
      <c r="P937" t="s">
        <v>70</v>
      </c>
      <c r="Q937">
        <v>18</v>
      </c>
      <c r="R937">
        <f t="shared" si="56"/>
        <v>3</v>
      </c>
      <c r="S937">
        <f t="shared" si="57"/>
        <v>2</v>
      </c>
      <c r="T937">
        <f t="shared" si="58"/>
        <v>0</v>
      </c>
      <c r="U937" s="2" t="str">
        <f t="shared" si="59"/>
        <v>2</v>
      </c>
    </row>
    <row r="938" spans="1:21" x14ac:dyDescent="0.25">
      <c r="A938">
        <v>1128</v>
      </c>
      <c r="B938" t="s">
        <v>31</v>
      </c>
      <c r="C938">
        <v>0.56000000000000005</v>
      </c>
      <c r="D938">
        <v>0.44500000000000001</v>
      </c>
      <c r="E938">
        <v>0.16</v>
      </c>
      <c r="F938">
        <v>0.89649999999999996</v>
      </c>
      <c r="G938">
        <v>0.42</v>
      </c>
      <c r="H938">
        <v>0.2175</v>
      </c>
      <c r="I938">
        <v>0.2215</v>
      </c>
      <c r="J938">
        <v>8</v>
      </c>
      <c r="K938">
        <v>11</v>
      </c>
      <c r="L938" t="s">
        <v>37</v>
      </c>
      <c r="M938" t="s">
        <v>38</v>
      </c>
      <c r="N938" t="s">
        <v>29</v>
      </c>
      <c r="O938">
        <v>3</v>
      </c>
      <c r="P938" t="s">
        <v>39</v>
      </c>
      <c r="Q938">
        <v>3.6</v>
      </c>
      <c r="R938">
        <f t="shared" si="56"/>
        <v>3</v>
      </c>
      <c r="S938">
        <f t="shared" si="57"/>
        <v>3</v>
      </c>
      <c r="T938">
        <f t="shared" si="58"/>
        <v>3</v>
      </c>
      <c r="U938" s="2" t="str">
        <f t="shared" si="59"/>
        <v>3</v>
      </c>
    </row>
    <row r="939" spans="1:21" x14ac:dyDescent="0.25">
      <c r="A939">
        <v>3605</v>
      </c>
      <c r="B939" t="s">
        <v>17</v>
      </c>
      <c r="C939">
        <v>0.45500000000000002</v>
      </c>
      <c r="D939">
        <v>0.37</v>
      </c>
      <c r="E939">
        <v>0.11</v>
      </c>
      <c r="F939">
        <v>0.51400000000000001</v>
      </c>
      <c r="G939">
        <v>0.23849999999999999</v>
      </c>
      <c r="H939">
        <v>0.1235</v>
      </c>
      <c r="I939">
        <v>0.126</v>
      </c>
      <c r="J939">
        <v>8</v>
      </c>
      <c r="K939">
        <v>12</v>
      </c>
      <c r="L939" t="s">
        <v>63</v>
      </c>
      <c r="M939" t="s">
        <v>64</v>
      </c>
      <c r="N939" t="s">
        <v>29</v>
      </c>
      <c r="O939">
        <v>7</v>
      </c>
      <c r="P939" t="s">
        <v>26</v>
      </c>
      <c r="Q939">
        <v>2.5</v>
      </c>
      <c r="R939">
        <f t="shared" si="56"/>
        <v>3</v>
      </c>
      <c r="S939">
        <f t="shared" si="57"/>
        <v>2</v>
      </c>
      <c r="T939">
        <f t="shared" si="58"/>
        <v>0</v>
      </c>
      <c r="U939" s="2" t="str">
        <f t="shared" si="59"/>
        <v>2</v>
      </c>
    </row>
    <row r="940" spans="1:21" x14ac:dyDescent="0.25">
      <c r="A940">
        <v>2019</v>
      </c>
      <c r="B940" t="s">
        <v>31</v>
      </c>
      <c r="C940">
        <v>0.505</v>
      </c>
      <c r="D940">
        <v>0.38500000000000001</v>
      </c>
      <c r="E940">
        <v>0.115</v>
      </c>
      <c r="F940">
        <v>0.48249999999999998</v>
      </c>
      <c r="G940">
        <v>0.21</v>
      </c>
      <c r="H940">
        <v>0.10349999999999999</v>
      </c>
      <c r="I940">
        <v>0.1535</v>
      </c>
      <c r="J940">
        <v>10</v>
      </c>
      <c r="K940">
        <v>7</v>
      </c>
      <c r="L940" t="s">
        <v>43</v>
      </c>
      <c r="M940" t="s">
        <v>44</v>
      </c>
      <c r="N940" t="s">
        <v>45</v>
      </c>
      <c r="O940">
        <v>5</v>
      </c>
      <c r="P940" t="s">
        <v>34</v>
      </c>
      <c r="Q940">
        <v>12.8</v>
      </c>
      <c r="R940">
        <f t="shared" si="56"/>
        <v>3</v>
      </c>
      <c r="S940">
        <f t="shared" si="57"/>
        <v>2</v>
      </c>
      <c r="T940">
        <f t="shared" si="58"/>
        <v>0</v>
      </c>
      <c r="U940" s="2" t="str">
        <f t="shared" si="59"/>
        <v>2</v>
      </c>
    </row>
    <row r="941" spans="1:21" x14ac:dyDescent="0.25">
      <c r="A941">
        <v>394</v>
      </c>
      <c r="B941" t="s">
        <v>17</v>
      </c>
      <c r="C941">
        <v>0.36499999999999999</v>
      </c>
      <c r="D941">
        <v>0.29499999999999998</v>
      </c>
      <c r="E941">
        <v>9.5000000000000001E-2</v>
      </c>
      <c r="F941">
        <v>0.25</v>
      </c>
      <c r="G941">
        <v>0.1075</v>
      </c>
      <c r="H941">
        <v>5.45E-2</v>
      </c>
      <c r="I941">
        <v>0.08</v>
      </c>
      <c r="J941">
        <v>9</v>
      </c>
      <c r="K941">
        <v>2</v>
      </c>
      <c r="L941" t="s">
        <v>52</v>
      </c>
      <c r="M941" t="s">
        <v>53</v>
      </c>
      <c r="N941" t="s">
        <v>54</v>
      </c>
      <c r="O941">
        <v>8</v>
      </c>
      <c r="P941" t="s">
        <v>30</v>
      </c>
      <c r="Q941">
        <v>12.3</v>
      </c>
      <c r="R941">
        <f t="shared" si="56"/>
        <v>3</v>
      </c>
      <c r="S941">
        <f t="shared" si="57"/>
        <v>2</v>
      </c>
      <c r="T941">
        <f t="shared" si="58"/>
        <v>0</v>
      </c>
      <c r="U941" s="2" t="str">
        <f t="shared" si="59"/>
        <v>2</v>
      </c>
    </row>
    <row r="942" spans="1:21" x14ac:dyDescent="0.25">
      <c r="A942">
        <v>4056</v>
      </c>
      <c r="B942" t="s">
        <v>22</v>
      </c>
      <c r="C942">
        <v>0.64500000000000002</v>
      </c>
      <c r="D942">
        <v>0.5</v>
      </c>
      <c r="E942">
        <v>0.15</v>
      </c>
      <c r="F942">
        <v>1.159</v>
      </c>
      <c r="G942">
        <v>0.46750000000000003</v>
      </c>
      <c r="H942">
        <v>0.33550000000000002</v>
      </c>
      <c r="I942">
        <v>0.31</v>
      </c>
      <c r="J942">
        <v>9</v>
      </c>
      <c r="K942">
        <v>15</v>
      </c>
      <c r="L942" t="s">
        <v>32</v>
      </c>
      <c r="M942" t="s">
        <v>33</v>
      </c>
      <c r="N942" t="s">
        <v>29</v>
      </c>
      <c r="O942">
        <v>9</v>
      </c>
      <c r="P942" t="s">
        <v>58</v>
      </c>
      <c r="Q942">
        <v>1.9</v>
      </c>
      <c r="R942">
        <f t="shared" si="56"/>
        <v>3</v>
      </c>
      <c r="S942">
        <f t="shared" si="57"/>
        <v>2</v>
      </c>
      <c r="T942">
        <f t="shared" si="58"/>
        <v>0</v>
      </c>
      <c r="U942" s="2" t="str">
        <f t="shared" si="59"/>
        <v>2</v>
      </c>
    </row>
    <row r="943" spans="1:21" x14ac:dyDescent="0.25">
      <c r="A943">
        <v>3310</v>
      </c>
      <c r="B943" t="s">
        <v>17</v>
      </c>
      <c r="C943">
        <v>0.48499999999999999</v>
      </c>
      <c r="D943">
        <v>0.35499999999999998</v>
      </c>
      <c r="E943">
        <v>0.12</v>
      </c>
      <c r="F943">
        <v>0.50849999999999995</v>
      </c>
      <c r="G943">
        <v>0.21</v>
      </c>
      <c r="H943">
        <v>0.122</v>
      </c>
      <c r="I943">
        <v>0.13500000000000001</v>
      </c>
      <c r="J943">
        <v>9</v>
      </c>
      <c r="K943">
        <v>9</v>
      </c>
      <c r="L943" t="s">
        <v>67</v>
      </c>
      <c r="M943" t="s">
        <v>68</v>
      </c>
      <c r="N943" t="s">
        <v>69</v>
      </c>
      <c r="O943">
        <v>6</v>
      </c>
      <c r="P943" t="s">
        <v>36</v>
      </c>
      <c r="Q943">
        <v>14.1</v>
      </c>
      <c r="R943">
        <f t="shared" si="56"/>
        <v>3</v>
      </c>
      <c r="S943">
        <f t="shared" si="57"/>
        <v>2</v>
      </c>
      <c r="T943">
        <f t="shared" si="58"/>
        <v>0</v>
      </c>
      <c r="U943" s="2" t="str">
        <f t="shared" si="59"/>
        <v>2</v>
      </c>
    </row>
    <row r="944" spans="1:21" x14ac:dyDescent="0.25">
      <c r="A944">
        <v>1879</v>
      </c>
      <c r="B944" t="s">
        <v>17</v>
      </c>
      <c r="C944">
        <v>0.54500000000000004</v>
      </c>
      <c r="D944">
        <v>0.42499999999999999</v>
      </c>
      <c r="E944">
        <v>0.14000000000000001</v>
      </c>
      <c r="F944">
        <v>0.8145</v>
      </c>
      <c r="G944">
        <v>0.30499999999999999</v>
      </c>
      <c r="H944">
        <v>0.23100000000000001</v>
      </c>
      <c r="I944">
        <v>0.24399999999999999</v>
      </c>
      <c r="J944">
        <v>10</v>
      </c>
      <c r="K944">
        <v>12</v>
      </c>
      <c r="L944" t="s">
        <v>63</v>
      </c>
      <c r="M944" t="s">
        <v>64</v>
      </c>
      <c r="N944" t="s">
        <v>29</v>
      </c>
      <c r="O944">
        <v>5</v>
      </c>
      <c r="P944" t="s">
        <v>34</v>
      </c>
      <c r="Q944">
        <v>12.8</v>
      </c>
      <c r="R944">
        <f t="shared" si="56"/>
        <v>3</v>
      </c>
      <c r="S944">
        <f t="shared" si="57"/>
        <v>2</v>
      </c>
      <c r="T944">
        <f t="shared" si="58"/>
        <v>0</v>
      </c>
      <c r="U944" s="2" t="str">
        <f t="shared" si="59"/>
        <v>2</v>
      </c>
    </row>
    <row r="945" spans="1:21" x14ac:dyDescent="0.25">
      <c r="A945">
        <v>3758</v>
      </c>
      <c r="B945" t="s">
        <v>17</v>
      </c>
      <c r="C945">
        <v>0.52</v>
      </c>
      <c r="D945">
        <v>0.41</v>
      </c>
      <c r="E945">
        <v>0.14000000000000001</v>
      </c>
      <c r="F945">
        <v>0.69899999999999995</v>
      </c>
      <c r="G945">
        <v>0.33950000000000002</v>
      </c>
      <c r="H945">
        <v>0.129</v>
      </c>
      <c r="I945">
        <v>0.19450000000000001</v>
      </c>
      <c r="J945">
        <v>10</v>
      </c>
      <c r="K945">
        <v>11</v>
      </c>
      <c r="L945" t="s">
        <v>37</v>
      </c>
      <c r="M945" t="s">
        <v>38</v>
      </c>
      <c r="N945" t="s">
        <v>29</v>
      </c>
      <c r="O945">
        <v>10</v>
      </c>
      <c r="P945" t="s">
        <v>35</v>
      </c>
      <c r="Q945">
        <v>24.1</v>
      </c>
      <c r="R945">
        <f t="shared" si="56"/>
        <v>3</v>
      </c>
      <c r="S945">
        <f t="shared" si="57"/>
        <v>2</v>
      </c>
      <c r="T945">
        <f t="shared" si="58"/>
        <v>0</v>
      </c>
      <c r="U945" s="2" t="str">
        <f t="shared" si="59"/>
        <v>2</v>
      </c>
    </row>
    <row r="946" spans="1:21" x14ac:dyDescent="0.25">
      <c r="A946">
        <v>3553</v>
      </c>
      <c r="B946" t="s">
        <v>17</v>
      </c>
      <c r="C946">
        <v>0.52500000000000002</v>
      </c>
      <c r="D946">
        <v>0.39</v>
      </c>
      <c r="E946">
        <v>0.105</v>
      </c>
      <c r="F946">
        <v>0.56699999999999995</v>
      </c>
      <c r="G946">
        <v>0.28749999999999998</v>
      </c>
      <c r="H946">
        <v>0.1075</v>
      </c>
      <c r="I946">
        <v>0.16</v>
      </c>
      <c r="J946">
        <v>8</v>
      </c>
      <c r="K946">
        <v>4</v>
      </c>
      <c r="L946" t="s">
        <v>18</v>
      </c>
      <c r="M946" t="s">
        <v>19</v>
      </c>
      <c r="N946" t="s">
        <v>20</v>
      </c>
      <c r="O946">
        <v>2</v>
      </c>
      <c r="P946" t="s">
        <v>70</v>
      </c>
      <c r="Q946">
        <v>18</v>
      </c>
      <c r="R946">
        <f t="shared" si="56"/>
        <v>3</v>
      </c>
      <c r="S946">
        <f t="shared" si="57"/>
        <v>2</v>
      </c>
      <c r="T946">
        <f t="shared" si="58"/>
        <v>0</v>
      </c>
      <c r="U946" s="2" t="str">
        <f t="shared" si="59"/>
        <v>2</v>
      </c>
    </row>
    <row r="947" spans="1:21" x14ac:dyDescent="0.25">
      <c r="A947">
        <v>1928</v>
      </c>
      <c r="B947" t="s">
        <v>31</v>
      </c>
      <c r="C947">
        <v>0.61499999999999999</v>
      </c>
      <c r="D947">
        <v>0.47</v>
      </c>
      <c r="E947">
        <v>0.15</v>
      </c>
      <c r="F947">
        <v>1.0874999999999999</v>
      </c>
      <c r="G947">
        <v>0.4975</v>
      </c>
      <c r="H947">
        <v>0.28299999999999997</v>
      </c>
      <c r="I947">
        <v>0.26850000000000002</v>
      </c>
      <c r="J947">
        <v>9</v>
      </c>
      <c r="K947">
        <v>11</v>
      </c>
      <c r="L947" t="s">
        <v>37</v>
      </c>
      <c r="M947" t="s">
        <v>38</v>
      </c>
      <c r="N947" t="s">
        <v>29</v>
      </c>
      <c r="O947">
        <v>2</v>
      </c>
      <c r="P947" t="s">
        <v>70</v>
      </c>
      <c r="Q947">
        <v>18</v>
      </c>
      <c r="R947">
        <f t="shared" si="56"/>
        <v>3</v>
      </c>
      <c r="S947">
        <f t="shared" si="57"/>
        <v>3</v>
      </c>
      <c r="T947">
        <f t="shared" si="58"/>
        <v>3</v>
      </c>
      <c r="U947" s="2" t="str">
        <f t="shared" si="59"/>
        <v>3</v>
      </c>
    </row>
    <row r="948" spans="1:21" x14ac:dyDescent="0.25">
      <c r="A948">
        <v>376</v>
      </c>
      <c r="B948" t="s">
        <v>22</v>
      </c>
      <c r="C948">
        <v>0.67500000000000004</v>
      </c>
      <c r="D948">
        <v>0.54500000000000004</v>
      </c>
      <c r="E948">
        <v>0.19500000000000001</v>
      </c>
      <c r="F948">
        <v>1.7344999999999999</v>
      </c>
      <c r="G948">
        <v>0.6845</v>
      </c>
      <c r="H948">
        <v>0.3695</v>
      </c>
      <c r="I948">
        <v>0.60499999999999998</v>
      </c>
      <c r="J948">
        <v>20</v>
      </c>
      <c r="K948">
        <v>5</v>
      </c>
      <c r="L948" t="s">
        <v>49</v>
      </c>
      <c r="M948" t="s">
        <v>50</v>
      </c>
      <c r="N948" t="s">
        <v>51</v>
      </c>
      <c r="O948">
        <v>3</v>
      </c>
      <c r="P948" t="s">
        <v>39</v>
      </c>
      <c r="Q948">
        <v>3.6</v>
      </c>
      <c r="R948">
        <f t="shared" si="56"/>
        <v>3</v>
      </c>
      <c r="S948">
        <f t="shared" si="57"/>
        <v>2</v>
      </c>
      <c r="T948">
        <f t="shared" si="58"/>
        <v>0</v>
      </c>
      <c r="U948" s="2" t="str">
        <f t="shared" si="59"/>
        <v>2</v>
      </c>
    </row>
    <row r="949" spans="1:21" x14ac:dyDescent="0.25">
      <c r="A949">
        <v>451</v>
      </c>
      <c r="B949" t="s">
        <v>31</v>
      </c>
      <c r="C949">
        <v>0.72499999999999998</v>
      </c>
      <c r="D949">
        <v>0.56499999999999995</v>
      </c>
      <c r="E949">
        <v>0.215</v>
      </c>
      <c r="F949">
        <v>1.891</v>
      </c>
      <c r="G949">
        <v>0.69750000000000001</v>
      </c>
      <c r="H949">
        <v>0.47249999999999998</v>
      </c>
      <c r="I949">
        <v>0.57999999999999996</v>
      </c>
      <c r="J949">
        <v>16</v>
      </c>
      <c r="K949">
        <v>2</v>
      </c>
      <c r="L949" t="s">
        <v>52</v>
      </c>
      <c r="M949" t="s">
        <v>53</v>
      </c>
      <c r="N949" t="s">
        <v>54</v>
      </c>
      <c r="O949">
        <v>4</v>
      </c>
      <c r="P949" t="s">
        <v>59</v>
      </c>
      <c r="Q949">
        <v>6.1</v>
      </c>
      <c r="R949">
        <f t="shared" si="56"/>
        <v>3</v>
      </c>
      <c r="S949">
        <f t="shared" si="57"/>
        <v>2</v>
      </c>
      <c r="T949">
        <f t="shared" si="58"/>
        <v>0</v>
      </c>
      <c r="U949" s="2" t="str">
        <f t="shared" si="59"/>
        <v>2</v>
      </c>
    </row>
    <row r="950" spans="1:21" x14ac:dyDescent="0.25">
      <c r="A950">
        <v>2761</v>
      </c>
      <c r="B950" t="s">
        <v>17</v>
      </c>
      <c r="C950">
        <v>0.55000000000000004</v>
      </c>
      <c r="D950">
        <v>0.43</v>
      </c>
      <c r="E950">
        <v>0.14499999999999999</v>
      </c>
      <c r="F950">
        <v>0.71199999999999997</v>
      </c>
      <c r="G950">
        <v>0.30249999999999999</v>
      </c>
      <c r="H950">
        <v>0.152</v>
      </c>
      <c r="I950">
        <v>0.22500000000000001</v>
      </c>
      <c r="J950">
        <v>10</v>
      </c>
      <c r="K950">
        <v>8</v>
      </c>
      <c r="L950" t="s">
        <v>55</v>
      </c>
      <c r="M950" t="s">
        <v>56</v>
      </c>
      <c r="N950" t="s">
        <v>57</v>
      </c>
      <c r="O950">
        <v>9</v>
      </c>
      <c r="P950" t="s">
        <v>58</v>
      </c>
      <c r="Q950">
        <v>1.9</v>
      </c>
      <c r="R950">
        <f t="shared" si="56"/>
        <v>3</v>
      </c>
      <c r="S950">
        <f t="shared" si="57"/>
        <v>2</v>
      </c>
      <c r="T950">
        <f t="shared" si="58"/>
        <v>0</v>
      </c>
      <c r="U950" s="2" t="str">
        <f t="shared" si="59"/>
        <v>2</v>
      </c>
    </row>
    <row r="951" spans="1:21" x14ac:dyDescent="0.25">
      <c r="A951">
        <v>3611</v>
      </c>
      <c r="B951" t="s">
        <v>31</v>
      </c>
      <c r="C951">
        <v>0.57999999999999996</v>
      </c>
      <c r="D951">
        <v>0.45</v>
      </c>
      <c r="E951">
        <v>0.16</v>
      </c>
      <c r="F951">
        <v>0.86750000000000005</v>
      </c>
      <c r="G951">
        <v>0.39350000000000002</v>
      </c>
      <c r="H951">
        <v>0.221</v>
      </c>
      <c r="I951">
        <v>0.215</v>
      </c>
      <c r="J951">
        <v>9</v>
      </c>
      <c r="K951">
        <v>11</v>
      </c>
      <c r="L951" t="s">
        <v>37</v>
      </c>
      <c r="M951" t="s">
        <v>38</v>
      </c>
      <c r="N951" t="s">
        <v>29</v>
      </c>
      <c r="O951">
        <v>1</v>
      </c>
      <c r="P951" t="s">
        <v>21</v>
      </c>
      <c r="Q951">
        <v>22.1</v>
      </c>
      <c r="R951">
        <f t="shared" si="56"/>
        <v>3</v>
      </c>
      <c r="S951">
        <f t="shared" si="57"/>
        <v>2</v>
      </c>
      <c r="T951">
        <f t="shared" si="58"/>
        <v>0</v>
      </c>
      <c r="U951" s="2" t="str">
        <f t="shared" si="59"/>
        <v>2</v>
      </c>
    </row>
    <row r="952" spans="1:21" x14ac:dyDescent="0.25">
      <c r="A952">
        <v>1839</v>
      </c>
      <c r="B952" t="s">
        <v>17</v>
      </c>
      <c r="C952">
        <v>0.41499999999999998</v>
      </c>
      <c r="D952">
        <v>0.31</v>
      </c>
      <c r="E952">
        <v>9.5000000000000001E-2</v>
      </c>
      <c r="F952">
        <v>0.311</v>
      </c>
      <c r="G952">
        <v>0.1125</v>
      </c>
      <c r="H952">
        <v>6.25E-2</v>
      </c>
      <c r="I952">
        <v>0.115</v>
      </c>
      <c r="J952">
        <v>8</v>
      </c>
      <c r="K952">
        <v>4</v>
      </c>
      <c r="L952" t="s">
        <v>18</v>
      </c>
      <c r="M952" t="s">
        <v>19</v>
      </c>
      <c r="N952" t="s">
        <v>20</v>
      </c>
      <c r="O952">
        <v>4</v>
      </c>
      <c r="P952" t="s">
        <v>59</v>
      </c>
      <c r="Q952">
        <v>6.1</v>
      </c>
      <c r="R952">
        <f t="shared" si="56"/>
        <v>3</v>
      </c>
      <c r="S952">
        <f t="shared" si="57"/>
        <v>2</v>
      </c>
      <c r="T952">
        <f t="shared" si="58"/>
        <v>0</v>
      </c>
      <c r="U952" s="2" t="str">
        <f t="shared" si="59"/>
        <v>2</v>
      </c>
    </row>
    <row r="953" spans="1:21" x14ac:dyDescent="0.25">
      <c r="A953">
        <v>869</v>
      </c>
      <c r="B953" t="s">
        <v>22</v>
      </c>
      <c r="C953">
        <v>0.61499999999999999</v>
      </c>
      <c r="D953">
        <v>0.52</v>
      </c>
      <c r="E953">
        <v>0.15</v>
      </c>
      <c r="F953">
        <v>1.3434999999999999</v>
      </c>
      <c r="G953">
        <v>0.629</v>
      </c>
      <c r="H953">
        <v>0.26050000000000001</v>
      </c>
      <c r="I953">
        <v>0.34499999999999997</v>
      </c>
      <c r="J953">
        <v>10</v>
      </c>
      <c r="K953">
        <v>13</v>
      </c>
      <c r="L953" t="s">
        <v>27</v>
      </c>
      <c r="M953" t="s">
        <v>28</v>
      </c>
      <c r="N953" t="s">
        <v>29</v>
      </c>
      <c r="O953">
        <v>8</v>
      </c>
      <c r="P953" t="s">
        <v>30</v>
      </c>
      <c r="Q953">
        <v>12.3</v>
      </c>
      <c r="R953">
        <f t="shared" si="56"/>
        <v>3</v>
      </c>
      <c r="S953">
        <f t="shared" si="57"/>
        <v>2</v>
      </c>
      <c r="T953">
        <f t="shared" si="58"/>
        <v>0</v>
      </c>
      <c r="U953" s="2" t="str">
        <f t="shared" si="59"/>
        <v>2</v>
      </c>
    </row>
    <row r="954" spans="1:21" x14ac:dyDescent="0.25">
      <c r="A954">
        <v>1178</v>
      </c>
      <c r="B954" t="s">
        <v>22</v>
      </c>
      <c r="C954">
        <v>0.64500000000000002</v>
      </c>
      <c r="D954">
        <v>0.48</v>
      </c>
      <c r="E954">
        <v>0.17</v>
      </c>
      <c r="F954">
        <v>1.1345000000000001</v>
      </c>
      <c r="G954">
        <v>0.52800000000000002</v>
      </c>
      <c r="H954">
        <v>0.254</v>
      </c>
      <c r="I954">
        <v>0.30499999999999999</v>
      </c>
      <c r="J954">
        <v>10</v>
      </c>
      <c r="K954">
        <v>2</v>
      </c>
      <c r="L954" t="s">
        <v>52</v>
      </c>
      <c r="M954" t="s">
        <v>53</v>
      </c>
      <c r="N954" t="s">
        <v>54</v>
      </c>
      <c r="O954">
        <v>10</v>
      </c>
      <c r="P954" t="s">
        <v>35</v>
      </c>
      <c r="Q954">
        <v>24.1</v>
      </c>
      <c r="R954">
        <f t="shared" si="56"/>
        <v>3</v>
      </c>
      <c r="S954">
        <f t="shared" si="57"/>
        <v>2</v>
      </c>
      <c r="T954">
        <f t="shared" si="58"/>
        <v>0</v>
      </c>
      <c r="U954" s="2" t="str">
        <f t="shared" si="59"/>
        <v>2</v>
      </c>
    </row>
    <row r="955" spans="1:21" x14ac:dyDescent="0.25">
      <c r="A955">
        <v>864</v>
      </c>
      <c r="B955" t="s">
        <v>22</v>
      </c>
      <c r="C955">
        <v>0.6</v>
      </c>
      <c r="D955">
        <v>0.47499999999999998</v>
      </c>
      <c r="E955">
        <v>0.155</v>
      </c>
      <c r="F955">
        <v>1.21</v>
      </c>
      <c r="G955">
        <v>0.65300000000000002</v>
      </c>
      <c r="H955">
        <v>0.16950000000000001</v>
      </c>
      <c r="I955">
        <v>0.32050000000000001</v>
      </c>
      <c r="J955">
        <v>10</v>
      </c>
      <c r="K955">
        <v>9</v>
      </c>
      <c r="L955" t="s">
        <v>67</v>
      </c>
      <c r="M955" t="s">
        <v>68</v>
      </c>
      <c r="N955" t="s">
        <v>69</v>
      </c>
      <c r="O955">
        <v>5</v>
      </c>
      <c r="P955" t="s">
        <v>34</v>
      </c>
      <c r="Q955">
        <v>12.8</v>
      </c>
      <c r="R955">
        <f t="shared" si="56"/>
        <v>3</v>
      </c>
      <c r="S955">
        <f t="shared" si="57"/>
        <v>2</v>
      </c>
      <c r="T955">
        <f t="shared" si="58"/>
        <v>0</v>
      </c>
      <c r="U955" s="2" t="str">
        <f t="shared" si="59"/>
        <v>2</v>
      </c>
    </row>
    <row r="956" spans="1:21" x14ac:dyDescent="0.25">
      <c r="A956">
        <v>2997</v>
      </c>
      <c r="B956" t="s">
        <v>22</v>
      </c>
      <c r="C956">
        <v>0.62</v>
      </c>
      <c r="D956">
        <v>0.5</v>
      </c>
      <c r="E956">
        <v>0.17</v>
      </c>
      <c r="F956">
        <v>1.1479999999999999</v>
      </c>
      <c r="G956">
        <v>0.54749999999999999</v>
      </c>
      <c r="H956">
        <v>0.22</v>
      </c>
      <c r="I956">
        <v>0.33150000000000002</v>
      </c>
      <c r="J956">
        <v>10</v>
      </c>
      <c r="K956">
        <v>3</v>
      </c>
      <c r="L956" t="s">
        <v>46</v>
      </c>
      <c r="M956" t="s">
        <v>47</v>
      </c>
      <c r="N956" t="s">
        <v>48</v>
      </c>
      <c r="O956">
        <v>3</v>
      </c>
      <c r="P956" t="s">
        <v>39</v>
      </c>
      <c r="Q956">
        <v>3.6</v>
      </c>
      <c r="R956">
        <f t="shared" si="56"/>
        <v>3</v>
      </c>
      <c r="S956">
        <f t="shared" si="57"/>
        <v>2</v>
      </c>
      <c r="T956">
        <f t="shared" si="58"/>
        <v>0</v>
      </c>
      <c r="U956" s="2" t="str">
        <f t="shared" si="59"/>
        <v>2</v>
      </c>
    </row>
    <row r="957" spans="1:21" x14ac:dyDescent="0.25">
      <c r="A957">
        <v>3542</v>
      </c>
      <c r="B957" t="s">
        <v>17</v>
      </c>
      <c r="C957">
        <v>0.45</v>
      </c>
      <c r="D957">
        <v>0.35</v>
      </c>
      <c r="E957">
        <v>0.11</v>
      </c>
      <c r="F957">
        <v>0.51400000000000001</v>
      </c>
      <c r="G957">
        <v>0.253</v>
      </c>
      <c r="H957">
        <v>0.1045</v>
      </c>
      <c r="I957">
        <v>0.14000000000000001</v>
      </c>
      <c r="J957">
        <v>8</v>
      </c>
      <c r="K957">
        <v>4</v>
      </c>
      <c r="L957" t="s">
        <v>18</v>
      </c>
      <c r="M957" t="s">
        <v>19</v>
      </c>
      <c r="N957" t="s">
        <v>20</v>
      </c>
      <c r="O957">
        <v>4</v>
      </c>
      <c r="P957" t="s">
        <v>59</v>
      </c>
      <c r="Q957">
        <v>6.1</v>
      </c>
      <c r="R957">
        <f t="shared" si="56"/>
        <v>3</v>
      </c>
      <c r="S957">
        <f t="shared" si="57"/>
        <v>2</v>
      </c>
      <c r="T957">
        <f t="shared" si="58"/>
        <v>0</v>
      </c>
      <c r="U957" s="2" t="str">
        <f t="shared" si="59"/>
        <v>2</v>
      </c>
    </row>
    <row r="958" spans="1:21" x14ac:dyDescent="0.25">
      <c r="A958">
        <v>708</v>
      </c>
      <c r="B958" t="s">
        <v>22</v>
      </c>
      <c r="C958">
        <v>0.34499999999999997</v>
      </c>
      <c r="D958">
        <v>0.26</v>
      </c>
      <c r="E958">
        <v>0.09</v>
      </c>
      <c r="F958">
        <v>0.20699999999999999</v>
      </c>
      <c r="G958">
        <v>7.7499999999999999E-2</v>
      </c>
      <c r="H958">
        <v>4.3499999999999997E-2</v>
      </c>
      <c r="I958">
        <v>7.6499999999999999E-2</v>
      </c>
      <c r="J958">
        <v>10</v>
      </c>
      <c r="K958">
        <v>14</v>
      </c>
      <c r="L958" t="s">
        <v>60</v>
      </c>
      <c r="M958" t="s">
        <v>61</v>
      </c>
      <c r="N958" t="s">
        <v>62</v>
      </c>
      <c r="O958">
        <v>9</v>
      </c>
      <c r="P958" t="s">
        <v>58</v>
      </c>
      <c r="Q958">
        <v>1.9</v>
      </c>
      <c r="R958">
        <f t="shared" si="56"/>
        <v>3</v>
      </c>
      <c r="S958">
        <f t="shared" si="57"/>
        <v>2</v>
      </c>
      <c r="T958">
        <f t="shared" si="58"/>
        <v>0</v>
      </c>
      <c r="U958" s="2" t="str">
        <f t="shared" si="59"/>
        <v>2</v>
      </c>
    </row>
    <row r="959" spans="1:21" x14ac:dyDescent="0.25">
      <c r="A959">
        <v>1833</v>
      </c>
      <c r="B959" t="s">
        <v>17</v>
      </c>
      <c r="C959">
        <v>0.39</v>
      </c>
      <c r="D959">
        <v>0.31</v>
      </c>
      <c r="E959">
        <v>0.105</v>
      </c>
      <c r="F959">
        <v>0.26650000000000001</v>
      </c>
      <c r="G959">
        <v>0.11849999999999999</v>
      </c>
      <c r="H959">
        <v>5.2499999999999998E-2</v>
      </c>
      <c r="I959">
        <v>8.1000000000000003E-2</v>
      </c>
      <c r="J959">
        <v>8</v>
      </c>
      <c r="K959">
        <v>9</v>
      </c>
      <c r="L959" t="s">
        <v>67</v>
      </c>
      <c r="M959" t="s">
        <v>68</v>
      </c>
      <c r="N959" t="s">
        <v>69</v>
      </c>
      <c r="O959">
        <v>9</v>
      </c>
      <c r="P959" t="s">
        <v>58</v>
      </c>
      <c r="Q959">
        <v>1.9</v>
      </c>
      <c r="R959">
        <f t="shared" si="56"/>
        <v>3</v>
      </c>
      <c r="S959">
        <f t="shared" si="57"/>
        <v>2</v>
      </c>
      <c r="T959">
        <f t="shared" si="58"/>
        <v>0</v>
      </c>
      <c r="U959" s="2" t="str">
        <f t="shared" si="59"/>
        <v>2</v>
      </c>
    </row>
    <row r="960" spans="1:21" x14ac:dyDescent="0.25">
      <c r="A960">
        <v>3779</v>
      </c>
      <c r="B960" t="s">
        <v>17</v>
      </c>
      <c r="C960">
        <v>0.59</v>
      </c>
      <c r="D960">
        <v>0.45</v>
      </c>
      <c r="E960">
        <v>0.125</v>
      </c>
      <c r="F960">
        <v>0.86</v>
      </c>
      <c r="G960">
        <v>0.437</v>
      </c>
      <c r="H960">
        <v>0.1515</v>
      </c>
      <c r="I960">
        <v>0.245</v>
      </c>
      <c r="J960">
        <v>9</v>
      </c>
      <c r="K960">
        <v>6</v>
      </c>
      <c r="L960" t="s">
        <v>40</v>
      </c>
      <c r="M960" t="s">
        <v>41</v>
      </c>
      <c r="N960" t="s">
        <v>42</v>
      </c>
      <c r="O960">
        <v>3</v>
      </c>
      <c r="P960" t="s">
        <v>39</v>
      </c>
      <c r="Q960">
        <v>3.6</v>
      </c>
      <c r="R960">
        <f t="shared" si="56"/>
        <v>3</v>
      </c>
      <c r="S960">
        <f t="shared" si="57"/>
        <v>3</v>
      </c>
      <c r="T960">
        <f t="shared" si="58"/>
        <v>3</v>
      </c>
      <c r="U960" s="2" t="str">
        <f t="shared" si="59"/>
        <v>3</v>
      </c>
    </row>
    <row r="961" spans="1:21" x14ac:dyDescent="0.25">
      <c r="A961">
        <v>415</v>
      </c>
      <c r="B961" t="s">
        <v>22</v>
      </c>
      <c r="C961">
        <v>0.60499999999999998</v>
      </c>
      <c r="D961">
        <v>0.495</v>
      </c>
      <c r="E961">
        <v>0.17</v>
      </c>
      <c r="F961">
        <v>1.2384999999999999</v>
      </c>
      <c r="G961">
        <v>0.52800000000000002</v>
      </c>
      <c r="H961">
        <v>0.2465</v>
      </c>
      <c r="I961">
        <v>0.39</v>
      </c>
      <c r="J961">
        <v>14</v>
      </c>
      <c r="K961">
        <v>2</v>
      </c>
      <c r="L961" t="s">
        <v>52</v>
      </c>
      <c r="M961" t="s">
        <v>53</v>
      </c>
      <c r="N961" t="s">
        <v>54</v>
      </c>
      <c r="O961">
        <v>8</v>
      </c>
      <c r="P961" t="s">
        <v>30</v>
      </c>
      <c r="Q961">
        <v>12.3</v>
      </c>
      <c r="R961">
        <f t="shared" si="56"/>
        <v>3</v>
      </c>
      <c r="S961">
        <f t="shared" si="57"/>
        <v>2</v>
      </c>
      <c r="T961">
        <f t="shared" si="58"/>
        <v>0</v>
      </c>
      <c r="U961" s="2" t="str">
        <f t="shared" si="59"/>
        <v>2</v>
      </c>
    </row>
    <row r="962" spans="1:21" x14ac:dyDescent="0.25">
      <c r="A962">
        <v>416</v>
      </c>
      <c r="B962" t="s">
        <v>22</v>
      </c>
      <c r="C962">
        <v>0.62</v>
      </c>
      <c r="D962">
        <v>0.47</v>
      </c>
      <c r="E962">
        <v>0.14000000000000001</v>
      </c>
      <c r="F962">
        <v>1.0325</v>
      </c>
      <c r="G962">
        <v>0.36049999999999999</v>
      </c>
      <c r="H962">
        <v>0.224</v>
      </c>
      <c r="I962">
        <v>0.36</v>
      </c>
      <c r="J962">
        <v>15</v>
      </c>
      <c r="K962">
        <v>8</v>
      </c>
      <c r="L962" t="s">
        <v>55</v>
      </c>
      <c r="M962" t="s">
        <v>56</v>
      </c>
      <c r="N962" t="s">
        <v>57</v>
      </c>
      <c r="O962">
        <v>6</v>
      </c>
      <c r="P962" t="s">
        <v>36</v>
      </c>
      <c r="Q962">
        <v>14.1</v>
      </c>
      <c r="R962">
        <f t="shared" ref="R962:R1001" si="60">IF(OR(AND(J962&gt;15,B962="I"),AND(B962="M",C962&gt;0.75),OR(AND(I962&gt;0.8,G962&gt;0.5),G962&gt;1.2)),1,3)</f>
        <v>3</v>
      </c>
      <c r="S962">
        <f t="shared" ref="S962:S1001" si="61">IF(OR(AND(I962&lt;0.4,G962&lt;0.4),OR(C962&lt;0.36),OR(AND(J962&gt;15,B962="M"),J962&gt;18,B962="F")),2,3)</f>
        <v>2</v>
      </c>
      <c r="T962">
        <f t="shared" ref="T962:T1001" si="62">IF(AND(R962=3, S962=3),3, 0)</f>
        <v>0</v>
      </c>
      <c r="U962" s="2" t="str">
        <f t="shared" ref="U962:U1001" si="63">IF(R962=1,"1",IF(S962=2,"2",IF(AND(R962=3,S962=3),"3")))</f>
        <v>2</v>
      </c>
    </row>
    <row r="963" spans="1:21" x14ac:dyDescent="0.25">
      <c r="A963">
        <v>3842</v>
      </c>
      <c r="B963" t="s">
        <v>31</v>
      </c>
      <c r="C963">
        <v>0.5</v>
      </c>
      <c r="D963">
        <v>0.42</v>
      </c>
      <c r="E963">
        <v>0.125</v>
      </c>
      <c r="F963">
        <v>0.62</v>
      </c>
      <c r="G963">
        <v>0.255</v>
      </c>
      <c r="H963">
        <v>0.15</v>
      </c>
      <c r="I963">
        <v>0.20499999999999999</v>
      </c>
      <c r="J963">
        <v>11</v>
      </c>
      <c r="K963">
        <v>11</v>
      </c>
      <c r="L963" t="s">
        <v>37</v>
      </c>
      <c r="M963" t="s">
        <v>38</v>
      </c>
      <c r="N963" t="s">
        <v>29</v>
      </c>
      <c r="O963">
        <v>3</v>
      </c>
      <c r="P963" t="s">
        <v>39</v>
      </c>
      <c r="Q963">
        <v>3.6</v>
      </c>
      <c r="R963">
        <f t="shared" si="60"/>
        <v>3</v>
      </c>
      <c r="S963">
        <f t="shared" si="61"/>
        <v>2</v>
      </c>
      <c r="T963">
        <f t="shared" si="62"/>
        <v>0</v>
      </c>
      <c r="U963" s="2" t="str">
        <f t="shared" si="63"/>
        <v>2</v>
      </c>
    </row>
    <row r="964" spans="1:21" x14ac:dyDescent="0.25">
      <c r="A964">
        <v>668</v>
      </c>
      <c r="B964" t="s">
        <v>22</v>
      </c>
      <c r="C964">
        <v>0.48499999999999999</v>
      </c>
      <c r="D964">
        <v>0.38</v>
      </c>
      <c r="E964">
        <v>0.15</v>
      </c>
      <c r="F964">
        <v>0.60499999999999998</v>
      </c>
      <c r="G964">
        <v>0.2155</v>
      </c>
      <c r="H964">
        <v>0.14000000000000001</v>
      </c>
      <c r="I964">
        <v>0.18</v>
      </c>
      <c r="J964">
        <v>15</v>
      </c>
      <c r="K964">
        <v>8</v>
      </c>
      <c r="L964" t="s">
        <v>55</v>
      </c>
      <c r="M964" t="s">
        <v>56</v>
      </c>
      <c r="N964" t="s">
        <v>57</v>
      </c>
      <c r="O964">
        <v>4</v>
      </c>
      <c r="P964" t="s">
        <v>59</v>
      </c>
      <c r="Q964">
        <v>6.1</v>
      </c>
      <c r="R964">
        <f t="shared" si="60"/>
        <v>3</v>
      </c>
      <c r="S964">
        <f t="shared" si="61"/>
        <v>2</v>
      </c>
      <c r="T964">
        <f t="shared" si="62"/>
        <v>0</v>
      </c>
      <c r="U964" s="2" t="str">
        <f t="shared" si="63"/>
        <v>2</v>
      </c>
    </row>
    <row r="965" spans="1:21" x14ac:dyDescent="0.25">
      <c r="A965">
        <v>343</v>
      </c>
      <c r="B965" t="s">
        <v>31</v>
      </c>
      <c r="C965">
        <v>0.62</v>
      </c>
      <c r="D965">
        <v>0.46500000000000002</v>
      </c>
      <c r="E965">
        <v>0.185</v>
      </c>
      <c r="F965">
        <v>1.274</v>
      </c>
      <c r="G965">
        <v>0.57899999999999996</v>
      </c>
      <c r="H965">
        <v>0.30649999999999999</v>
      </c>
      <c r="I965">
        <v>0.32</v>
      </c>
      <c r="J965">
        <v>12</v>
      </c>
      <c r="K965">
        <v>5</v>
      </c>
      <c r="L965" t="s">
        <v>49</v>
      </c>
      <c r="M965" t="s">
        <v>50</v>
      </c>
      <c r="N965" t="s">
        <v>51</v>
      </c>
      <c r="O965">
        <v>5</v>
      </c>
      <c r="P965" t="s">
        <v>34</v>
      </c>
      <c r="Q965">
        <v>12.8</v>
      </c>
      <c r="R965">
        <f t="shared" si="60"/>
        <v>3</v>
      </c>
      <c r="S965">
        <f t="shared" si="61"/>
        <v>3</v>
      </c>
      <c r="T965">
        <f t="shared" si="62"/>
        <v>3</v>
      </c>
      <c r="U965" s="2" t="str">
        <f t="shared" si="63"/>
        <v>3</v>
      </c>
    </row>
    <row r="966" spans="1:21" x14ac:dyDescent="0.25">
      <c r="A966">
        <v>1312</v>
      </c>
      <c r="B966" t="s">
        <v>17</v>
      </c>
      <c r="C966">
        <v>0.55000000000000004</v>
      </c>
      <c r="D966">
        <v>0.43</v>
      </c>
      <c r="E966">
        <v>0.14499999999999999</v>
      </c>
      <c r="F966">
        <v>0.78949999999999998</v>
      </c>
      <c r="G966">
        <v>0.3745</v>
      </c>
      <c r="H966">
        <v>0.17100000000000001</v>
      </c>
      <c r="I966">
        <v>0.223</v>
      </c>
      <c r="J966">
        <v>11</v>
      </c>
      <c r="K966">
        <v>3</v>
      </c>
      <c r="L966" t="s">
        <v>46</v>
      </c>
      <c r="M966" t="s">
        <v>47</v>
      </c>
      <c r="N966" t="s">
        <v>48</v>
      </c>
      <c r="O966">
        <v>2</v>
      </c>
      <c r="P966" t="s">
        <v>70</v>
      </c>
      <c r="Q966">
        <v>18</v>
      </c>
      <c r="R966">
        <f t="shared" si="60"/>
        <v>3</v>
      </c>
      <c r="S966">
        <f t="shared" si="61"/>
        <v>2</v>
      </c>
      <c r="T966">
        <f t="shared" si="62"/>
        <v>0</v>
      </c>
      <c r="U966" s="2" t="str">
        <f t="shared" si="63"/>
        <v>2</v>
      </c>
    </row>
    <row r="967" spans="1:21" x14ac:dyDescent="0.25">
      <c r="A967">
        <v>1408</v>
      </c>
      <c r="B967" t="s">
        <v>31</v>
      </c>
      <c r="C967">
        <v>0.65500000000000003</v>
      </c>
      <c r="D967">
        <v>0.49</v>
      </c>
      <c r="E967">
        <v>0.17499999999999999</v>
      </c>
      <c r="F967">
        <v>1.3585</v>
      </c>
      <c r="G967">
        <v>0.63949999999999996</v>
      </c>
      <c r="H967">
        <v>0.29399999999999998</v>
      </c>
      <c r="I967">
        <v>0.36499999999999999</v>
      </c>
      <c r="J967">
        <v>10</v>
      </c>
      <c r="K967">
        <v>2</v>
      </c>
      <c r="L967" t="s">
        <v>52</v>
      </c>
      <c r="M967" t="s">
        <v>53</v>
      </c>
      <c r="N967" t="s">
        <v>54</v>
      </c>
      <c r="O967">
        <v>4</v>
      </c>
      <c r="P967" t="s">
        <v>59</v>
      </c>
      <c r="Q967">
        <v>6.1</v>
      </c>
      <c r="R967">
        <f t="shared" si="60"/>
        <v>3</v>
      </c>
      <c r="S967">
        <f t="shared" si="61"/>
        <v>3</v>
      </c>
      <c r="T967">
        <f t="shared" si="62"/>
        <v>3</v>
      </c>
      <c r="U967" s="2" t="str">
        <f t="shared" si="63"/>
        <v>3</v>
      </c>
    </row>
    <row r="968" spans="1:21" x14ac:dyDescent="0.25">
      <c r="A968">
        <v>123</v>
      </c>
      <c r="B968" t="s">
        <v>22</v>
      </c>
      <c r="C968">
        <v>0.51500000000000001</v>
      </c>
      <c r="D968">
        <v>0.42499999999999999</v>
      </c>
      <c r="E968">
        <v>0.14000000000000001</v>
      </c>
      <c r="F968">
        <v>0.76600000000000001</v>
      </c>
      <c r="G968">
        <v>0.30399999999999999</v>
      </c>
      <c r="H968">
        <v>0.17249999999999999</v>
      </c>
      <c r="I968">
        <v>0.255</v>
      </c>
      <c r="J968">
        <v>14</v>
      </c>
      <c r="K968">
        <v>1</v>
      </c>
      <c r="L968" t="s">
        <v>65</v>
      </c>
      <c r="M968" t="s">
        <v>66</v>
      </c>
      <c r="N968" t="s">
        <v>29</v>
      </c>
      <c r="O968">
        <v>3</v>
      </c>
      <c r="P968" t="s">
        <v>39</v>
      </c>
      <c r="Q968">
        <v>3.6</v>
      </c>
      <c r="R968">
        <f t="shared" si="60"/>
        <v>3</v>
      </c>
      <c r="S968">
        <f t="shared" si="61"/>
        <v>2</v>
      </c>
      <c r="T968">
        <f t="shared" si="62"/>
        <v>0</v>
      </c>
      <c r="U968" s="2" t="str">
        <f t="shared" si="63"/>
        <v>2</v>
      </c>
    </row>
    <row r="969" spans="1:21" x14ac:dyDescent="0.25">
      <c r="A969">
        <v>739</v>
      </c>
      <c r="B969" t="s">
        <v>31</v>
      </c>
      <c r="C969">
        <v>0.53500000000000003</v>
      </c>
      <c r="D969">
        <v>0.41</v>
      </c>
      <c r="E969">
        <v>0.13500000000000001</v>
      </c>
      <c r="F969">
        <v>0.86199999999999999</v>
      </c>
      <c r="G969">
        <v>0.28549999999999998</v>
      </c>
      <c r="H969">
        <v>0.1525</v>
      </c>
      <c r="I969">
        <v>0.32</v>
      </c>
      <c r="J969">
        <v>14</v>
      </c>
      <c r="K969">
        <v>6</v>
      </c>
      <c r="L969" t="s">
        <v>40</v>
      </c>
      <c r="M969" t="s">
        <v>41</v>
      </c>
      <c r="N969" t="s">
        <v>42</v>
      </c>
      <c r="O969">
        <v>6</v>
      </c>
      <c r="P969" t="s">
        <v>36</v>
      </c>
      <c r="Q969">
        <v>14.1</v>
      </c>
      <c r="R969">
        <f t="shared" si="60"/>
        <v>3</v>
      </c>
      <c r="S969">
        <f t="shared" si="61"/>
        <v>2</v>
      </c>
      <c r="T969">
        <f t="shared" si="62"/>
        <v>0</v>
      </c>
      <c r="U969" s="2" t="str">
        <f t="shared" si="63"/>
        <v>2</v>
      </c>
    </row>
    <row r="970" spans="1:21" x14ac:dyDescent="0.25">
      <c r="A970">
        <v>2730</v>
      </c>
      <c r="B970" t="s">
        <v>17</v>
      </c>
      <c r="C970">
        <v>0.40500000000000003</v>
      </c>
      <c r="D970">
        <v>0.30499999999999999</v>
      </c>
      <c r="E970">
        <v>0.1</v>
      </c>
      <c r="F970">
        <v>0.26800000000000002</v>
      </c>
      <c r="G970">
        <v>0.1145</v>
      </c>
      <c r="H970">
        <v>5.2999999999999999E-2</v>
      </c>
      <c r="I970">
        <v>8.5000000000000006E-2</v>
      </c>
      <c r="J970">
        <v>7</v>
      </c>
      <c r="K970">
        <v>6</v>
      </c>
      <c r="L970" t="s">
        <v>40</v>
      </c>
      <c r="M970" t="s">
        <v>41</v>
      </c>
      <c r="N970" t="s">
        <v>42</v>
      </c>
      <c r="O970">
        <v>10</v>
      </c>
      <c r="P970" t="s">
        <v>35</v>
      </c>
      <c r="Q970">
        <v>24.1</v>
      </c>
      <c r="R970">
        <f t="shared" si="60"/>
        <v>3</v>
      </c>
      <c r="S970">
        <f t="shared" si="61"/>
        <v>2</v>
      </c>
      <c r="T970">
        <f t="shared" si="62"/>
        <v>0</v>
      </c>
      <c r="U970" s="2" t="str">
        <f t="shared" si="63"/>
        <v>2</v>
      </c>
    </row>
    <row r="971" spans="1:21" x14ac:dyDescent="0.25">
      <c r="A971">
        <v>2776</v>
      </c>
      <c r="B971" t="s">
        <v>17</v>
      </c>
      <c r="C971">
        <v>0.58499999999999996</v>
      </c>
      <c r="D971">
        <v>0.46</v>
      </c>
      <c r="E971">
        <v>0.14499999999999999</v>
      </c>
      <c r="F971">
        <v>0.84650000000000003</v>
      </c>
      <c r="G971">
        <v>0.33900000000000002</v>
      </c>
      <c r="H971">
        <v>0.16700000000000001</v>
      </c>
      <c r="I971">
        <v>0.29499999999999998</v>
      </c>
      <c r="J971">
        <v>10</v>
      </c>
      <c r="K971">
        <v>10</v>
      </c>
      <c r="L971" t="s">
        <v>23</v>
      </c>
      <c r="M971" t="s">
        <v>24</v>
      </c>
      <c r="N971" t="s">
        <v>25</v>
      </c>
      <c r="O971">
        <v>8</v>
      </c>
      <c r="P971" t="s">
        <v>30</v>
      </c>
      <c r="Q971">
        <v>12.3</v>
      </c>
      <c r="R971">
        <f t="shared" si="60"/>
        <v>3</v>
      </c>
      <c r="S971">
        <f t="shared" si="61"/>
        <v>2</v>
      </c>
      <c r="T971">
        <f t="shared" si="62"/>
        <v>0</v>
      </c>
      <c r="U971" s="2" t="str">
        <f t="shared" si="63"/>
        <v>2</v>
      </c>
    </row>
    <row r="972" spans="1:21" x14ac:dyDescent="0.25">
      <c r="A972">
        <v>1488</v>
      </c>
      <c r="B972" t="s">
        <v>31</v>
      </c>
      <c r="C972">
        <v>0.6</v>
      </c>
      <c r="D972">
        <v>0.45500000000000002</v>
      </c>
      <c r="E972">
        <v>0.155</v>
      </c>
      <c r="F972">
        <v>0.94499999999999995</v>
      </c>
      <c r="G972">
        <v>0.4365</v>
      </c>
      <c r="H972">
        <v>0.20849999999999999</v>
      </c>
      <c r="I972">
        <v>0.25</v>
      </c>
      <c r="J972">
        <v>8</v>
      </c>
      <c r="K972">
        <v>7</v>
      </c>
      <c r="L972" t="s">
        <v>43</v>
      </c>
      <c r="M972" t="s">
        <v>44</v>
      </c>
      <c r="N972" t="s">
        <v>45</v>
      </c>
      <c r="O972">
        <v>7</v>
      </c>
      <c r="P972" t="s">
        <v>26</v>
      </c>
      <c r="Q972">
        <v>2.5</v>
      </c>
      <c r="R972">
        <f t="shared" si="60"/>
        <v>3</v>
      </c>
      <c r="S972">
        <f t="shared" si="61"/>
        <v>3</v>
      </c>
      <c r="T972">
        <f t="shared" si="62"/>
        <v>3</v>
      </c>
      <c r="U972" s="2" t="str">
        <f t="shared" si="63"/>
        <v>3</v>
      </c>
    </row>
    <row r="973" spans="1:21" x14ac:dyDescent="0.25">
      <c r="A973">
        <v>3426</v>
      </c>
      <c r="B973" t="s">
        <v>22</v>
      </c>
      <c r="C973">
        <v>0.65</v>
      </c>
      <c r="D973">
        <v>0.54500000000000004</v>
      </c>
      <c r="E973">
        <v>0.185</v>
      </c>
      <c r="F973">
        <v>1.5055000000000001</v>
      </c>
      <c r="G973">
        <v>0.65649999999999997</v>
      </c>
      <c r="H973">
        <v>0.34100000000000003</v>
      </c>
      <c r="I973">
        <v>0.43</v>
      </c>
      <c r="J973">
        <v>10</v>
      </c>
      <c r="K973">
        <v>12</v>
      </c>
      <c r="L973" t="s">
        <v>63</v>
      </c>
      <c r="M973" t="s">
        <v>64</v>
      </c>
      <c r="N973" t="s">
        <v>29</v>
      </c>
      <c r="O973">
        <v>2</v>
      </c>
      <c r="P973" t="s">
        <v>70</v>
      </c>
      <c r="Q973">
        <v>18</v>
      </c>
      <c r="R973">
        <f t="shared" si="60"/>
        <v>3</v>
      </c>
      <c r="S973">
        <f t="shared" si="61"/>
        <v>2</v>
      </c>
      <c r="T973">
        <f t="shared" si="62"/>
        <v>0</v>
      </c>
      <c r="U973" s="2" t="str">
        <f t="shared" si="63"/>
        <v>2</v>
      </c>
    </row>
    <row r="974" spans="1:21" x14ac:dyDescent="0.25">
      <c r="A974">
        <v>830</v>
      </c>
      <c r="B974" t="s">
        <v>17</v>
      </c>
      <c r="C974">
        <v>0.41499999999999998</v>
      </c>
      <c r="D974">
        <v>0.32</v>
      </c>
      <c r="E974">
        <v>0.11</v>
      </c>
      <c r="F974">
        <v>0.3735</v>
      </c>
      <c r="G974">
        <v>0.17499999999999999</v>
      </c>
      <c r="H974">
        <v>7.5499999999999998E-2</v>
      </c>
      <c r="I974">
        <v>0.109</v>
      </c>
      <c r="J974">
        <v>7</v>
      </c>
      <c r="K974">
        <v>13</v>
      </c>
      <c r="L974" t="s">
        <v>27</v>
      </c>
      <c r="M974" t="s">
        <v>28</v>
      </c>
      <c r="N974" t="s">
        <v>29</v>
      </c>
      <c r="O974">
        <v>2</v>
      </c>
      <c r="P974" t="s">
        <v>70</v>
      </c>
      <c r="Q974">
        <v>18</v>
      </c>
      <c r="R974">
        <f t="shared" si="60"/>
        <v>3</v>
      </c>
      <c r="S974">
        <f t="shared" si="61"/>
        <v>2</v>
      </c>
      <c r="T974">
        <f t="shared" si="62"/>
        <v>0</v>
      </c>
      <c r="U974" s="2" t="str">
        <f t="shared" si="63"/>
        <v>2</v>
      </c>
    </row>
    <row r="975" spans="1:21" x14ac:dyDescent="0.25">
      <c r="A975">
        <v>1024</v>
      </c>
      <c r="B975" t="s">
        <v>22</v>
      </c>
      <c r="C975">
        <v>0.64</v>
      </c>
      <c r="D975">
        <v>0.5</v>
      </c>
      <c r="E975">
        <v>0.17499999999999999</v>
      </c>
      <c r="F975">
        <v>1.3939999999999999</v>
      </c>
      <c r="G975">
        <v>0.49349999999999999</v>
      </c>
      <c r="H975">
        <v>0.29099999999999998</v>
      </c>
      <c r="I975">
        <v>0.4</v>
      </c>
      <c r="J975">
        <v>10</v>
      </c>
      <c r="K975">
        <v>6</v>
      </c>
      <c r="L975" t="s">
        <v>40</v>
      </c>
      <c r="M975" t="s">
        <v>41</v>
      </c>
      <c r="N975" t="s">
        <v>42</v>
      </c>
      <c r="O975">
        <v>10</v>
      </c>
      <c r="P975" t="s">
        <v>35</v>
      </c>
      <c r="Q975">
        <v>24.1</v>
      </c>
      <c r="R975">
        <f t="shared" si="60"/>
        <v>3</v>
      </c>
      <c r="S975">
        <f t="shared" si="61"/>
        <v>2</v>
      </c>
      <c r="T975">
        <f t="shared" si="62"/>
        <v>0</v>
      </c>
      <c r="U975" s="2" t="str">
        <f t="shared" si="63"/>
        <v>2</v>
      </c>
    </row>
    <row r="976" spans="1:21" x14ac:dyDescent="0.25">
      <c r="A976">
        <v>1432</v>
      </c>
      <c r="B976" t="s">
        <v>17</v>
      </c>
      <c r="C976">
        <v>0.36499999999999999</v>
      </c>
      <c r="D976">
        <v>0.26500000000000001</v>
      </c>
      <c r="E976">
        <v>0.13500000000000001</v>
      </c>
      <c r="F976">
        <v>0.2215</v>
      </c>
      <c r="G976">
        <v>0.105</v>
      </c>
      <c r="H976">
        <v>4.7E-2</v>
      </c>
      <c r="I976">
        <v>6.0499999999999998E-2</v>
      </c>
      <c r="J976">
        <v>7</v>
      </c>
      <c r="K976">
        <v>11</v>
      </c>
      <c r="L976" t="s">
        <v>37</v>
      </c>
      <c r="M976" t="s">
        <v>38</v>
      </c>
      <c r="N976" t="s">
        <v>29</v>
      </c>
      <c r="O976">
        <v>9</v>
      </c>
      <c r="P976" t="s">
        <v>58</v>
      </c>
      <c r="Q976">
        <v>1.9</v>
      </c>
      <c r="R976">
        <f t="shared" si="60"/>
        <v>3</v>
      </c>
      <c r="S976">
        <f t="shared" si="61"/>
        <v>2</v>
      </c>
      <c r="T976">
        <f t="shared" si="62"/>
        <v>0</v>
      </c>
      <c r="U976" s="2" t="str">
        <f t="shared" si="63"/>
        <v>2</v>
      </c>
    </row>
    <row r="977" spans="1:21" x14ac:dyDescent="0.25">
      <c r="A977">
        <v>1177</v>
      </c>
      <c r="B977" t="s">
        <v>31</v>
      </c>
      <c r="C977">
        <v>0.64500000000000002</v>
      </c>
      <c r="D977">
        <v>0.53</v>
      </c>
      <c r="E977">
        <v>0.19500000000000001</v>
      </c>
      <c r="F977">
        <v>1.39</v>
      </c>
      <c r="G977">
        <v>0.64649999999999996</v>
      </c>
      <c r="H977">
        <v>0.29449999999999998</v>
      </c>
      <c r="I977">
        <v>0.3735</v>
      </c>
      <c r="J977">
        <v>10</v>
      </c>
      <c r="K977">
        <v>8</v>
      </c>
      <c r="L977" t="s">
        <v>55</v>
      </c>
      <c r="M977" t="s">
        <v>56</v>
      </c>
      <c r="N977" t="s">
        <v>57</v>
      </c>
      <c r="O977">
        <v>5</v>
      </c>
      <c r="P977" t="s">
        <v>34</v>
      </c>
      <c r="Q977">
        <v>12.8</v>
      </c>
      <c r="R977">
        <f t="shared" si="60"/>
        <v>3</v>
      </c>
      <c r="S977">
        <f t="shared" si="61"/>
        <v>3</v>
      </c>
      <c r="T977">
        <f t="shared" si="62"/>
        <v>3</v>
      </c>
      <c r="U977" s="2" t="str">
        <f t="shared" si="63"/>
        <v>3</v>
      </c>
    </row>
    <row r="978" spans="1:21" x14ac:dyDescent="0.25">
      <c r="A978">
        <v>1740</v>
      </c>
      <c r="B978" t="s">
        <v>31</v>
      </c>
      <c r="C978">
        <v>0.67500000000000004</v>
      </c>
      <c r="D978">
        <v>0.52500000000000002</v>
      </c>
      <c r="E978">
        <v>0.16</v>
      </c>
      <c r="F978">
        <v>1.2835000000000001</v>
      </c>
      <c r="G978">
        <v>0.57199999999999995</v>
      </c>
      <c r="H978">
        <v>0.27550000000000002</v>
      </c>
      <c r="I978">
        <v>0.35449999999999998</v>
      </c>
      <c r="J978">
        <v>13</v>
      </c>
      <c r="K978">
        <v>6</v>
      </c>
      <c r="L978" t="s">
        <v>40</v>
      </c>
      <c r="M978" t="s">
        <v>41</v>
      </c>
      <c r="N978" t="s">
        <v>42</v>
      </c>
      <c r="O978">
        <v>7</v>
      </c>
      <c r="P978" t="s">
        <v>26</v>
      </c>
      <c r="Q978">
        <v>2.5</v>
      </c>
      <c r="R978">
        <f t="shared" si="60"/>
        <v>3</v>
      </c>
      <c r="S978">
        <f t="shared" si="61"/>
        <v>3</v>
      </c>
      <c r="T978">
        <f t="shared" si="62"/>
        <v>3</v>
      </c>
      <c r="U978" s="2" t="str">
        <f t="shared" si="63"/>
        <v>3</v>
      </c>
    </row>
    <row r="979" spans="1:21" x14ac:dyDescent="0.25">
      <c r="A979">
        <v>2284</v>
      </c>
      <c r="B979" t="s">
        <v>17</v>
      </c>
      <c r="C979">
        <v>0.435</v>
      </c>
      <c r="D979">
        <v>0.34499999999999997</v>
      </c>
      <c r="E979">
        <v>0.12</v>
      </c>
      <c r="F979">
        <v>0.44750000000000001</v>
      </c>
      <c r="G979">
        <v>0.221</v>
      </c>
      <c r="H979">
        <v>0.112</v>
      </c>
      <c r="I979">
        <v>0.125</v>
      </c>
      <c r="J979">
        <v>7</v>
      </c>
      <c r="K979">
        <v>1</v>
      </c>
      <c r="L979" t="s">
        <v>65</v>
      </c>
      <c r="M979" t="s">
        <v>66</v>
      </c>
      <c r="N979" t="s">
        <v>29</v>
      </c>
      <c r="O979">
        <v>4</v>
      </c>
      <c r="P979" t="s">
        <v>59</v>
      </c>
      <c r="Q979">
        <v>6.1</v>
      </c>
      <c r="R979">
        <f t="shared" si="60"/>
        <v>3</v>
      </c>
      <c r="S979">
        <f t="shared" si="61"/>
        <v>2</v>
      </c>
      <c r="T979">
        <f t="shared" si="62"/>
        <v>0</v>
      </c>
      <c r="U979" s="2" t="str">
        <f t="shared" si="63"/>
        <v>2</v>
      </c>
    </row>
    <row r="980" spans="1:21" x14ac:dyDescent="0.25">
      <c r="A980">
        <v>3890</v>
      </c>
      <c r="B980" t="s">
        <v>31</v>
      </c>
      <c r="C980">
        <v>0.62</v>
      </c>
      <c r="D980">
        <v>0.5</v>
      </c>
      <c r="E980">
        <v>0.2</v>
      </c>
      <c r="F980">
        <v>1.2210000000000001</v>
      </c>
      <c r="G980">
        <v>0.46050000000000002</v>
      </c>
      <c r="H980">
        <v>0.26300000000000001</v>
      </c>
      <c r="I980">
        <v>0.43</v>
      </c>
      <c r="J980">
        <v>12</v>
      </c>
      <c r="K980">
        <v>7</v>
      </c>
      <c r="L980" t="s">
        <v>43</v>
      </c>
      <c r="M980" t="s">
        <v>44</v>
      </c>
      <c r="N980" t="s">
        <v>45</v>
      </c>
      <c r="O980">
        <v>1</v>
      </c>
      <c r="P980" t="s">
        <v>21</v>
      </c>
      <c r="Q980">
        <v>22.1</v>
      </c>
      <c r="R980">
        <f t="shared" si="60"/>
        <v>3</v>
      </c>
      <c r="S980">
        <f t="shared" si="61"/>
        <v>3</v>
      </c>
      <c r="T980">
        <f t="shared" si="62"/>
        <v>3</v>
      </c>
      <c r="U980" s="2" t="str">
        <f t="shared" si="63"/>
        <v>3</v>
      </c>
    </row>
    <row r="981" spans="1:21" x14ac:dyDescent="0.25">
      <c r="A981">
        <v>1219</v>
      </c>
      <c r="B981" t="s">
        <v>17</v>
      </c>
      <c r="C981">
        <v>0.315</v>
      </c>
      <c r="D981">
        <v>0.23</v>
      </c>
      <c r="E981">
        <v>7.0000000000000007E-2</v>
      </c>
      <c r="F981">
        <v>0.1145</v>
      </c>
      <c r="G981">
        <v>4.5999999999999999E-2</v>
      </c>
      <c r="H981">
        <v>2.35E-2</v>
      </c>
      <c r="I981">
        <v>3.85E-2</v>
      </c>
      <c r="J981">
        <v>5</v>
      </c>
      <c r="K981">
        <v>5</v>
      </c>
      <c r="L981" t="s">
        <v>49</v>
      </c>
      <c r="M981" t="s">
        <v>50</v>
      </c>
      <c r="N981" t="s">
        <v>51</v>
      </c>
      <c r="O981">
        <v>10</v>
      </c>
      <c r="P981" t="s">
        <v>35</v>
      </c>
      <c r="Q981">
        <v>24.1</v>
      </c>
      <c r="R981">
        <f t="shared" si="60"/>
        <v>3</v>
      </c>
      <c r="S981">
        <f t="shared" si="61"/>
        <v>2</v>
      </c>
      <c r="T981">
        <f t="shared" si="62"/>
        <v>0</v>
      </c>
      <c r="U981" s="2" t="str">
        <f t="shared" si="63"/>
        <v>2</v>
      </c>
    </row>
    <row r="982" spans="1:21" x14ac:dyDescent="0.25">
      <c r="A982">
        <v>3692</v>
      </c>
      <c r="B982" t="s">
        <v>31</v>
      </c>
      <c r="C982">
        <v>0.64500000000000002</v>
      </c>
      <c r="D982">
        <v>0.51</v>
      </c>
      <c r="E982">
        <v>0.19</v>
      </c>
      <c r="F982">
        <v>1.4864999999999999</v>
      </c>
      <c r="G982">
        <v>0.64449999999999996</v>
      </c>
      <c r="H982">
        <v>0.29599999999999999</v>
      </c>
      <c r="I982">
        <v>0.42499999999999999</v>
      </c>
      <c r="J982">
        <v>12</v>
      </c>
      <c r="K982">
        <v>7</v>
      </c>
      <c r="L982" t="s">
        <v>43</v>
      </c>
      <c r="M982" t="s">
        <v>44</v>
      </c>
      <c r="N982" t="s">
        <v>45</v>
      </c>
      <c r="O982">
        <v>3</v>
      </c>
      <c r="P982" t="s">
        <v>39</v>
      </c>
      <c r="Q982">
        <v>3.6</v>
      </c>
      <c r="R982">
        <f t="shared" si="60"/>
        <v>3</v>
      </c>
      <c r="S982">
        <f t="shared" si="61"/>
        <v>3</v>
      </c>
      <c r="T982">
        <f t="shared" si="62"/>
        <v>3</v>
      </c>
      <c r="U982" s="2" t="str">
        <f t="shared" si="63"/>
        <v>3</v>
      </c>
    </row>
    <row r="983" spans="1:21" x14ac:dyDescent="0.25">
      <c r="A983">
        <v>879</v>
      </c>
      <c r="B983" t="s">
        <v>22</v>
      </c>
      <c r="C983">
        <v>0.63500000000000001</v>
      </c>
      <c r="D983">
        <v>0.48499999999999999</v>
      </c>
      <c r="E983">
        <v>0.16500000000000001</v>
      </c>
      <c r="F983">
        <v>1.2945</v>
      </c>
      <c r="G983">
        <v>0.66800000000000004</v>
      </c>
      <c r="H983">
        <v>0.26050000000000001</v>
      </c>
      <c r="I983">
        <v>0.27150000000000002</v>
      </c>
      <c r="J983">
        <v>9</v>
      </c>
      <c r="K983">
        <v>14</v>
      </c>
      <c r="L983" t="s">
        <v>60</v>
      </c>
      <c r="M983" t="s">
        <v>61</v>
      </c>
      <c r="N983" t="s">
        <v>62</v>
      </c>
      <c r="O983">
        <v>9</v>
      </c>
      <c r="P983" t="s">
        <v>58</v>
      </c>
      <c r="Q983">
        <v>1.9</v>
      </c>
      <c r="R983">
        <f t="shared" si="60"/>
        <v>3</v>
      </c>
      <c r="S983">
        <f t="shared" si="61"/>
        <v>2</v>
      </c>
      <c r="T983">
        <f t="shared" si="62"/>
        <v>0</v>
      </c>
      <c r="U983" s="2" t="str">
        <f t="shared" si="63"/>
        <v>2</v>
      </c>
    </row>
    <row r="984" spans="1:21" x14ac:dyDescent="0.25">
      <c r="A984">
        <v>599</v>
      </c>
      <c r="B984" t="s">
        <v>17</v>
      </c>
      <c r="C984">
        <v>0.60499999999999998</v>
      </c>
      <c r="D984">
        <v>0.495</v>
      </c>
      <c r="E984">
        <v>0.14499999999999999</v>
      </c>
      <c r="F984">
        <v>1.054</v>
      </c>
      <c r="G984">
        <v>0.36899999999999999</v>
      </c>
      <c r="H984">
        <v>0.22550000000000001</v>
      </c>
      <c r="I984">
        <v>0.36</v>
      </c>
      <c r="J984">
        <v>12</v>
      </c>
      <c r="K984">
        <v>9</v>
      </c>
      <c r="L984" t="s">
        <v>67</v>
      </c>
      <c r="M984" t="s">
        <v>68</v>
      </c>
      <c r="N984" t="s">
        <v>69</v>
      </c>
      <c r="O984">
        <v>1</v>
      </c>
      <c r="P984" t="s">
        <v>21</v>
      </c>
      <c r="Q984">
        <v>22.1</v>
      </c>
      <c r="R984">
        <f t="shared" si="60"/>
        <v>3</v>
      </c>
      <c r="S984">
        <f t="shared" si="61"/>
        <v>2</v>
      </c>
      <c r="T984">
        <f t="shared" si="62"/>
        <v>0</v>
      </c>
      <c r="U984" s="2" t="str">
        <f t="shared" si="63"/>
        <v>2</v>
      </c>
    </row>
    <row r="985" spans="1:21" x14ac:dyDescent="0.25">
      <c r="A985">
        <v>1378</v>
      </c>
      <c r="B985" t="s">
        <v>31</v>
      </c>
      <c r="C985">
        <v>0.62</v>
      </c>
      <c r="D985">
        <v>0.495</v>
      </c>
      <c r="E985">
        <v>0.18</v>
      </c>
      <c r="F985">
        <v>1.2555000000000001</v>
      </c>
      <c r="G985">
        <v>0.57650000000000001</v>
      </c>
      <c r="H985">
        <v>0.254</v>
      </c>
      <c r="I985">
        <v>0.35499999999999998</v>
      </c>
      <c r="J985">
        <v>12</v>
      </c>
      <c r="K985">
        <v>13</v>
      </c>
      <c r="L985" t="s">
        <v>27</v>
      </c>
      <c r="M985" t="s">
        <v>28</v>
      </c>
      <c r="N985" t="s">
        <v>29</v>
      </c>
      <c r="O985">
        <v>4</v>
      </c>
      <c r="P985" t="s">
        <v>59</v>
      </c>
      <c r="Q985">
        <v>6.1</v>
      </c>
      <c r="R985">
        <f t="shared" si="60"/>
        <v>3</v>
      </c>
      <c r="S985">
        <f t="shared" si="61"/>
        <v>3</v>
      </c>
      <c r="T985">
        <f t="shared" si="62"/>
        <v>3</v>
      </c>
      <c r="U985" s="2" t="str">
        <f t="shared" si="63"/>
        <v>3</v>
      </c>
    </row>
    <row r="986" spans="1:21" x14ac:dyDescent="0.25">
      <c r="A986">
        <v>3987</v>
      </c>
      <c r="B986" t="s">
        <v>22</v>
      </c>
      <c r="C986">
        <v>0.64500000000000002</v>
      </c>
      <c r="D986">
        <v>0.52500000000000002</v>
      </c>
      <c r="E986">
        <v>0.17</v>
      </c>
      <c r="F986">
        <v>1.37</v>
      </c>
      <c r="G986">
        <v>0.61350000000000005</v>
      </c>
      <c r="H986">
        <v>0.28299999999999997</v>
      </c>
      <c r="I986">
        <v>0.34</v>
      </c>
      <c r="J986">
        <v>10</v>
      </c>
      <c r="K986">
        <v>7</v>
      </c>
      <c r="L986" t="s">
        <v>43</v>
      </c>
      <c r="M986" t="s">
        <v>44</v>
      </c>
      <c r="N986" t="s">
        <v>45</v>
      </c>
      <c r="O986">
        <v>5</v>
      </c>
      <c r="P986" t="s">
        <v>34</v>
      </c>
      <c r="Q986">
        <v>12.8</v>
      </c>
      <c r="R986">
        <f t="shared" si="60"/>
        <v>3</v>
      </c>
      <c r="S986">
        <f t="shared" si="61"/>
        <v>2</v>
      </c>
      <c r="T986">
        <f t="shared" si="62"/>
        <v>0</v>
      </c>
      <c r="U986" s="2" t="str">
        <f t="shared" si="63"/>
        <v>2</v>
      </c>
    </row>
    <row r="987" spans="1:21" x14ac:dyDescent="0.25">
      <c r="A987">
        <v>3672</v>
      </c>
      <c r="B987" t="s">
        <v>17</v>
      </c>
      <c r="C987">
        <v>0.59499999999999997</v>
      </c>
      <c r="D987">
        <v>0.47</v>
      </c>
      <c r="E987">
        <v>0.13500000000000001</v>
      </c>
      <c r="F987">
        <v>0.9365</v>
      </c>
      <c r="G987">
        <v>0.434</v>
      </c>
      <c r="H987">
        <v>0.184</v>
      </c>
      <c r="I987">
        <v>0.28699999999999998</v>
      </c>
      <c r="J987">
        <v>10</v>
      </c>
      <c r="K987">
        <v>3</v>
      </c>
      <c r="L987" t="s">
        <v>46</v>
      </c>
      <c r="M987" t="s">
        <v>47</v>
      </c>
      <c r="N987" t="s">
        <v>48</v>
      </c>
      <c r="O987">
        <v>9</v>
      </c>
      <c r="P987" t="s">
        <v>58</v>
      </c>
      <c r="Q987">
        <v>1.9</v>
      </c>
      <c r="R987">
        <f t="shared" si="60"/>
        <v>3</v>
      </c>
      <c r="S987">
        <f t="shared" si="61"/>
        <v>3</v>
      </c>
      <c r="T987">
        <f t="shared" si="62"/>
        <v>3</v>
      </c>
      <c r="U987" s="2" t="str">
        <f t="shared" si="63"/>
        <v>3</v>
      </c>
    </row>
    <row r="988" spans="1:21" x14ac:dyDescent="0.25">
      <c r="A988">
        <v>4129</v>
      </c>
      <c r="B988" t="s">
        <v>31</v>
      </c>
      <c r="C988">
        <v>0.55500000000000005</v>
      </c>
      <c r="D988">
        <v>0.435</v>
      </c>
      <c r="E988">
        <v>0.14499999999999999</v>
      </c>
      <c r="F988">
        <v>0.92049999999999998</v>
      </c>
      <c r="G988">
        <v>0.40400000000000003</v>
      </c>
      <c r="H988">
        <v>0.22750000000000001</v>
      </c>
      <c r="I988">
        <v>0.255</v>
      </c>
      <c r="J988">
        <v>8</v>
      </c>
      <c r="K988">
        <v>10</v>
      </c>
      <c r="L988" t="s">
        <v>23</v>
      </c>
      <c r="M988" t="s">
        <v>24</v>
      </c>
      <c r="N988" t="s">
        <v>25</v>
      </c>
      <c r="O988">
        <v>4</v>
      </c>
      <c r="P988" t="s">
        <v>59</v>
      </c>
      <c r="Q988">
        <v>6.1</v>
      </c>
      <c r="R988">
        <f t="shared" si="60"/>
        <v>3</v>
      </c>
      <c r="S988">
        <f t="shared" si="61"/>
        <v>3</v>
      </c>
      <c r="T988">
        <f t="shared" si="62"/>
        <v>3</v>
      </c>
      <c r="U988" s="2" t="str">
        <f t="shared" si="63"/>
        <v>3</v>
      </c>
    </row>
    <row r="989" spans="1:21" x14ac:dyDescent="0.25">
      <c r="A989">
        <v>1383</v>
      </c>
      <c r="B989" t="s">
        <v>22</v>
      </c>
      <c r="C989">
        <v>0.625</v>
      </c>
      <c r="D989">
        <v>0.51500000000000001</v>
      </c>
      <c r="E989">
        <v>0.16</v>
      </c>
      <c r="F989">
        <v>1.264</v>
      </c>
      <c r="G989">
        <v>0.57150000000000001</v>
      </c>
      <c r="H989">
        <v>0.32600000000000001</v>
      </c>
      <c r="I989">
        <v>0.32100000000000001</v>
      </c>
      <c r="J989">
        <v>9</v>
      </c>
      <c r="K989">
        <v>2</v>
      </c>
      <c r="L989" t="s">
        <v>52</v>
      </c>
      <c r="M989" t="s">
        <v>53</v>
      </c>
      <c r="N989" t="s">
        <v>54</v>
      </c>
      <c r="O989">
        <v>5</v>
      </c>
      <c r="P989" t="s">
        <v>34</v>
      </c>
      <c r="Q989">
        <v>12.8</v>
      </c>
      <c r="R989">
        <f t="shared" si="60"/>
        <v>3</v>
      </c>
      <c r="S989">
        <f t="shared" si="61"/>
        <v>2</v>
      </c>
      <c r="T989">
        <f t="shared" si="62"/>
        <v>0</v>
      </c>
      <c r="U989" s="2" t="str">
        <f t="shared" si="63"/>
        <v>2</v>
      </c>
    </row>
    <row r="990" spans="1:21" x14ac:dyDescent="0.25">
      <c r="A990">
        <v>436</v>
      </c>
      <c r="B990" t="s">
        <v>31</v>
      </c>
      <c r="C990">
        <v>0.5</v>
      </c>
      <c r="D990">
        <v>0.41</v>
      </c>
      <c r="E990">
        <v>0.15</v>
      </c>
      <c r="F990">
        <v>0.66200000000000003</v>
      </c>
      <c r="G990">
        <v>0.28149999999999997</v>
      </c>
      <c r="H990">
        <v>0.13700000000000001</v>
      </c>
      <c r="I990">
        <v>0.22</v>
      </c>
      <c r="J990">
        <v>11</v>
      </c>
      <c r="K990">
        <v>13</v>
      </c>
      <c r="L990" t="s">
        <v>27</v>
      </c>
      <c r="M990" t="s">
        <v>28</v>
      </c>
      <c r="N990" t="s">
        <v>29</v>
      </c>
      <c r="O990">
        <v>9</v>
      </c>
      <c r="P990" t="s">
        <v>58</v>
      </c>
      <c r="Q990">
        <v>1.9</v>
      </c>
      <c r="R990">
        <f t="shared" si="60"/>
        <v>3</v>
      </c>
      <c r="S990">
        <f t="shared" si="61"/>
        <v>2</v>
      </c>
      <c r="T990">
        <f t="shared" si="62"/>
        <v>0</v>
      </c>
      <c r="U990" s="2" t="str">
        <f t="shared" si="63"/>
        <v>2</v>
      </c>
    </row>
    <row r="991" spans="1:21" x14ac:dyDescent="0.25">
      <c r="A991">
        <v>2113</v>
      </c>
      <c r="B991" t="s">
        <v>31</v>
      </c>
      <c r="C991">
        <v>0.52500000000000002</v>
      </c>
      <c r="D991">
        <v>0.40500000000000003</v>
      </c>
      <c r="E991">
        <v>0.13</v>
      </c>
      <c r="F991">
        <v>0.71850000000000003</v>
      </c>
      <c r="G991">
        <v>0.32650000000000001</v>
      </c>
      <c r="H991">
        <v>0.19750000000000001</v>
      </c>
      <c r="I991">
        <v>0.17499999999999999</v>
      </c>
      <c r="J991">
        <v>8</v>
      </c>
      <c r="K991">
        <v>4</v>
      </c>
      <c r="L991" t="s">
        <v>18</v>
      </c>
      <c r="M991" t="s">
        <v>19</v>
      </c>
      <c r="N991" t="s">
        <v>20</v>
      </c>
      <c r="O991">
        <v>5</v>
      </c>
      <c r="P991" t="s">
        <v>34</v>
      </c>
      <c r="Q991">
        <v>12.8</v>
      </c>
      <c r="R991">
        <f t="shared" si="60"/>
        <v>3</v>
      </c>
      <c r="S991">
        <f t="shared" si="61"/>
        <v>2</v>
      </c>
      <c r="T991">
        <f t="shared" si="62"/>
        <v>0</v>
      </c>
      <c r="U991" s="2" t="str">
        <f t="shared" si="63"/>
        <v>2</v>
      </c>
    </row>
    <row r="992" spans="1:21" x14ac:dyDescent="0.25">
      <c r="A992">
        <v>1716</v>
      </c>
      <c r="B992" t="s">
        <v>31</v>
      </c>
      <c r="C992">
        <v>0.64500000000000002</v>
      </c>
      <c r="D992">
        <v>0.48499999999999999</v>
      </c>
      <c r="E992">
        <v>0.15</v>
      </c>
      <c r="F992">
        <v>1.2215</v>
      </c>
      <c r="G992">
        <v>0.56950000000000001</v>
      </c>
      <c r="H992">
        <v>0.27350000000000002</v>
      </c>
      <c r="I992">
        <v>0.33</v>
      </c>
      <c r="J992">
        <v>9</v>
      </c>
      <c r="K992">
        <v>1</v>
      </c>
      <c r="L992" t="s">
        <v>65</v>
      </c>
      <c r="M992" t="s">
        <v>66</v>
      </c>
      <c r="N992" t="s">
        <v>29</v>
      </c>
      <c r="O992">
        <v>9</v>
      </c>
      <c r="P992" t="s">
        <v>58</v>
      </c>
      <c r="Q992">
        <v>1.9</v>
      </c>
      <c r="R992">
        <f t="shared" si="60"/>
        <v>3</v>
      </c>
      <c r="S992">
        <f t="shared" si="61"/>
        <v>3</v>
      </c>
      <c r="T992">
        <f t="shared" si="62"/>
        <v>3</v>
      </c>
      <c r="U992" s="2" t="str">
        <f t="shared" si="63"/>
        <v>3</v>
      </c>
    </row>
    <row r="993" spans="1:21" x14ac:dyDescent="0.25">
      <c r="A993">
        <v>1273</v>
      </c>
      <c r="B993" t="s">
        <v>17</v>
      </c>
      <c r="C993">
        <v>0.47499999999999998</v>
      </c>
      <c r="D993">
        <v>0.35499999999999998</v>
      </c>
      <c r="E993">
        <v>0.1</v>
      </c>
      <c r="F993">
        <v>0.50349999999999995</v>
      </c>
      <c r="G993">
        <v>0.2535</v>
      </c>
      <c r="H993">
        <v>9.0999999999999998E-2</v>
      </c>
      <c r="I993">
        <v>0.14000000000000001</v>
      </c>
      <c r="J993">
        <v>8</v>
      </c>
      <c r="K993">
        <v>3</v>
      </c>
      <c r="L993" t="s">
        <v>46</v>
      </c>
      <c r="M993" t="s">
        <v>47</v>
      </c>
      <c r="N993" t="s">
        <v>48</v>
      </c>
      <c r="O993">
        <v>3</v>
      </c>
      <c r="P993" t="s">
        <v>39</v>
      </c>
      <c r="Q993">
        <v>3.6</v>
      </c>
      <c r="R993">
        <f t="shared" si="60"/>
        <v>3</v>
      </c>
      <c r="S993">
        <f t="shared" si="61"/>
        <v>2</v>
      </c>
      <c r="T993">
        <f t="shared" si="62"/>
        <v>0</v>
      </c>
      <c r="U993" s="2" t="str">
        <f t="shared" si="63"/>
        <v>2</v>
      </c>
    </row>
    <row r="994" spans="1:21" x14ac:dyDescent="0.25">
      <c r="A994">
        <v>2228</v>
      </c>
      <c r="B994" t="s">
        <v>17</v>
      </c>
      <c r="C994">
        <v>0.27500000000000002</v>
      </c>
      <c r="D994">
        <v>0.2</v>
      </c>
      <c r="E994">
        <v>7.4999999999999997E-2</v>
      </c>
      <c r="F994">
        <v>8.5999999999999993E-2</v>
      </c>
      <c r="G994">
        <v>3.0499999999999999E-2</v>
      </c>
      <c r="H994">
        <v>1.9E-2</v>
      </c>
      <c r="I994">
        <v>0.03</v>
      </c>
      <c r="J994">
        <v>7</v>
      </c>
      <c r="K994">
        <v>2</v>
      </c>
      <c r="L994" t="s">
        <v>52</v>
      </c>
      <c r="M994" t="s">
        <v>53</v>
      </c>
      <c r="N994" t="s">
        <v>54</v>
      </c>
      <c r="O994">
        <v>3</v>
      </c>
      <c r="P994" t="s">
        <v>39</v>
      </c>
      <c r="Q994">
        <v>3.6</v>
      </c>
      <c r="R994">
        <f t="shared" si="60"/>
        <v>3</v>
      </c>
      <c r="S994">
        <f t="shared" si="61"/>
        <v>2</v>
      </c>
      <c r="T994">
        <f t="shared" si="62"/>
        <v>0</v>
      </c>
      <c r="U994" s="2" t="str">
        <f t="shared" si="63"/>
        <v>2</v>
      </c>
    </row>
    <row r="995" spans="1:21" x14ac:dyDescent="0.25">
      <c r="A995">
        <v>3347</v>
      </c>
      <c r="B995" t="s">
        <v>17</v>
      </c>
      <c r="C995">
        <v>0.47</v>
      </c>
      <c r="D995">
        <v>0.4</v>
      </c>
      <c r="E995">
        <v>0.16</v>
      </c>
      <c r="F995">
        <v>0.51</v>
      </c>
      <c r="G995">
        <v>0.1615</v>
      </c>
      <c r="H995">
        <v>7.2999999999999995E-2</v>
      </c>
      <c r="I995">
        <v>0.19800000000000001</v>
      </c>
      <c r="J995">
        <v>14</v>
      </c>
      <c r="K995">
        <v>10</v>
      </c>
      <c r="L995" t="s">
        <v>23</v>
      </c>
      <c r="M995" t="s">
        <v>24</v>
      </c>
      <c r="N995" t="s">
        <v>25</v>
      </c>
      <c r="O995">
        <v>9</v>
      </c>
      <c r="P995" t="s">
        <v>58</v>
      </c>
      <c r="Q995">
        <v>1.9</v>
      </c>
      <c r="R995">
        <f t="shared" si="60"/>
        <v>3</v>
      </c>
      <c r="S995">
        <f t="shared" si="61"/>
        <v>2</v>
      </c>
      <c r="T995">
        <f t="shared" si="62"/>
        <v>0</v>
      </c>
      <c r="U995" s="2" t="str">
        <f t="shared" si="63"/>
        <v>2</v>
      </c>
    </row>
    <row r="996" spans="1:21" x14ac:dyDescent="0.25">
      <c r="A996">
        <v>3769</v>
      </c>
      <c r="B996" t="s">
        <v>31</v>
      </c>
      <c r="C996">
        <v>0.56000000000000005</v>
      </c>
      <c r="D996">
        <v>0.46500000000000002</v>
      </c>
      <c r="E996">
        <v>0.14499999999999999</v>
      </c>
      <c r="F996">
        <v>0.88749999999999996</v>
      </c>
      <c r="G996">
        <v>0.33450000000000002</v>
      </c>
      <c r="H996">
        <v>0.22</v>
      </c>
      <c r="I996">
        <v>0.26950000000000002</v>
      </c>
      <c r="J996">
        <v>9</v>
      </c>
      <c r="K996">
        <v>12</v>
      </c>
      <c r="L996" t="s">
        <v>63</v>
      </c>
      <c r="M996" t="s">
        <v>64</v>
      </c>
      <c r="N996" t="s">
        <v>29</v>
      </c>
      <c r="O996">
        <v>10</v>
      </c>
      <c r="P996" t="s">
        <v>35</v>
      </c>
      <c r="Q996">
        <v>24.1</v>
      </c>
      <c r="R996">
        <f t="shared" si="60"/>
        <v>3</v>
      </c>
      <c r="S996">
        <f t="shared" si="61"/>
        <v>2</v>
      </c>
      <c r="T996">
        <f t="shared" si="62"/>
        <v>0</v>
      </c>
      <c r="U996" s="2" t="str">
        <f t="shared" si="63"/>
        <v>2</v>
      </c>
    </row>
    <row r="997" spans="1:21" x14ac:dyDescent="0.25">
      <c r="A997">
        <v>434</v>
      </c>
      <c r="B997" t="s">
        <v>31</v>
      </c>
      <c r="C997">
        <v>0.54500000000000004</v>
      </c>
      <c r="D997">
        <v>0.42</v>
      </c>
      <c r="E997">
        <v>0.14000000000000001</v>
      </c>
      <c r="F997">
        <v>0.75049999999999994</v>
      </c>
      <c r="G997">
        <v>0.2475</v>
      </c>
      <c r="H997">
        <v>0.13</v>
      </c>
      <c r="I997">
        <v>0.255</v>
      </c>
      <c r="J997">
        <v>22</v>
      </c>
      <c r="K997">
        <v>7</v>
      </c>
      <c r="L997" t="s">
        <v>43</v>
      </c>
      <c r="M997" t="s">
        <v>44</v>
      </c>
      <c r="N997" t="s">
        <v>45</v>
      </c>
      <c r="O997">
        <v>9</v>
      </c>
      <c r="P997" t="s">
        <v>58</v>
      </c>
      <c r="Q997">
        <v>1.9</v>
      </c>
      <c r="R997">
        <f t="shared" si="60"/>
        <v>3</v>
      </c>
      <c r="S997">
        <f t="shared" si="61"/>
        <v>2</v>
      </c>
      <c r="T997">
        <f t="shared" si="62"/>
        <v>0</v>
      </c>
      <c r="U997" s="2" t="str">
        <f t="shared" si="63"/>
        <v>2</v>
      </c>
    </row>
    <row r="998" spans="1:21" x14ac:dyDescent="0.25">
      <c r="A998">
        <v>1336</v>
      </c>
      <c r="B998" t="s">
        <v>22</v>
      </c>
      <c r="C998">
        <v>0.57499999999999996</v>
      </c>
      <c r="D998">
        <v>0.48</v>
      </c>
      <c r="E998">
        <v>0.16500000000000001</v>
      </c>
      <c r="F998">
        <v>1.0780000000000001</v>
      </c>
      <c r="G998">
        <v>0.51100000000000001</v>
      </c>
      <c r="H998">
        <v>0.20949999999999999</v>
      </c>
      <c r="I998">
        <v>0.30599999999999999</v>
      </c>
      <c r="J998">
        <v>9</v>
      </c>
      <c r="K998">
        <v>7</v>
      </c>
      <c r="L998" t="s">
        <v>43</v>
      </c>
      <c r="M998" t="s">
        <v>44</v>
      </c>
      <c r="N998" t="s">
        <v>45</v>
      </c>
      <c r="O998">
        <v>3</v>
      </c>
      <c r="P998" t="s">
        <v>39</v>
      </c>
      <c r="Q998">
        <v>3.6</v>
      </c>
      <c r="R998">
        <f t="shared" si="60"/>
        <v>3</v>
      </c>
      <c r="S998">
        <f t="shared" si="61"/>
        <v>2</v>
      </c>
      <c r="T998">
        <f t="shared" si="62"/>
        <v>0</v>
      </c>
      <c r="U998" s="2" t="str">
        <f t="shared" si="63"/>
        <v>2</v>
      </c>
    </row>
    <row r="999" spans="1:21" x14ac:dyDescent="0.25">
      <c r="A999">
        <v>337</v>
      </c>
      <c r="B999" t="s">
        <v>31</v>
      </c>
      <c r="C999">
        <v>0.6</v>
      </c>
      <c r="D999">
        <v>0.47499999999999998</v>
      </c>
      <c r="E999">
        <v>0.19</v>
      </c>
      <c r="F999">
        <v>1.0874999999999999</v>
      </c>
      <c r="G999">
        <v>0.40300000000000002</v>
      </c>
      <c r="H999">
        <v>0.26550000000000001</v>
      </c>
      <c r="I999">
        <v>0.32500000000000001</v>
      </c>
      <c r="J999">
        <v>14</v>
      </c>
      <c r="K999">
        <v>3</v>
      </c>
      <c r="L999" t="s">
        <v>46</v>
      </c>
      <c r="M999" t="s">
        <v>47</v>
      </c>
      <c r="N999" t="s">
        <v>48</v>
      </c>
      <c r="O999">
        <v>3</v>
      </c>
      <c r="P999" t="s">
        <v>39</v>
      </c>
      <c r="Q999">
        <v>3.6</v>
      </c>
      <c r="R999">
        <f t="shared" si="60"/>
        <v>3</v>
      </c>
      <c r="S999">
        <f t="shared" si="61"/>
        <v>3</v>
      </c>
      <c r="T999">
        <f t="shared" si="62"/>
        <v>3</v>
      </c>
      <c r="U999" s="2" t="str">
        <f t="shared" si="63"/>
        <v>3</v>
      </c>
    </row>
    <row r="1000" spans="1:21" x14ac:dyDescent="0.25">
      <c r="A1000">
        <v>2801</v>
      </c>
      <c r="B1000" t="s">
        <v>22</v>
      </c>
      <c r="C1000">
        <v>0.64</v>
      </c>
      <c r="D1000">
        <v>0.495</v>
      </c>
      <c r="E1000">
        <v>0.17</v>
      </c>
      <c r="F1000">
        <v>1.2264999999999999</v>
      </c>
      <c r="G1000">
        <v>0.49</v>
      </c>
      <c r="H1000">
        <v>0.377</v>
      </c>
      <c r="I1000">
        <v>0.28749999999999998</v>
      </c>
      <c r="J1000">
        <v>11</v>
      </c>
      <c r="K1000">
        <v>6</v>
      </c>
      <c r="L1000" t="s">
        <v>40</v>
      </c>
      <c r="M1000" t="s">
        <v>41</v>
      </c>
      <c r="N1000" t="s">
        <v>42</v>
      </c>
      <c r="O1000">
        <v>3</v>
      </c>
      <c r="P1000" t="s">
        <v>39</v>
      </c>
      <c r="Q1000">
        <v>3.6</v>
      </c>
      <c r="R1000">
        <f t="shared" si="60"/>
        <v>3</v>
      </c>
      <c r="S1000">
        <f t="shared" si="61"/>
        <v>2</v>
      </c>
      <c r="T1000">
        <f t="shared" si="62"/>
        <v>0</v>
      </c>
      <c r="U1000" s="2" t="str">
        <f t="shared" si="63"/>
        <v>2</v>
      </c>
    </row>
    <row r="1001" spans="1:21" x14ac:dyDescent="0.25">
      <c r="A1001">
        <v>753</v>
      </c>
      <c r="B1001" t="s">
        <v>22</v>
      </c>
      <c r="C1001">
        <v>0.60499999999999998</v>
      </c>
      <c r="D1001">
        <v>0.46</v>
      </c>
      <c r="E1001">
        <v>0.17</v>
      </c>
      <c r="F1001">
        <v>1.1220000000000001</v>
      </c>
      <c r="G1001">
        <v>0.34699999999999998</v>
      </c>
      <c r="H1001">
        <v>0.30449999999999999</v>
      </c>
      <c r="I1001">
        <v>0.315</v>
      </c>
      <c r="J1001">
        <v>13</v>
      </c>
      <c r="K1001">
        <v>15</v>
      </c>
      <c r="L1001" t="s">
        <v>32</v>
      </c>
      <c r="M1001" t="s">
        <v>33</v>
      </c>
      <c r="N1001" t="s">
        <v>29</v>
      </c>
      <c r="O1001">
        <v>4</v>
      </c>
      <c r="P1001" t="s">
        <v>59</v>
      </c>
      <c r="Q1001">
        <v>6.1</v>
      </c>
      <c r="R1001">
        <f t="shared" si="60"/>
        <v>3</v>
      </c>
      <c r="S1001">
        <f t="shared" si="61"/>
        <v>2</v>
      </c>
      <c r="T1001">
        <f t="shared" si="62"/>
        <v>0</v>
      </c>
      <c r="U1001" s="2" t="str">
        <f t="shared" si="63"/>
        <v>2</v>
      </c>
    </row>
  </sheetData>
  <phoneticPr fontId="1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1"/>
  <sheetViews>
    <sheetView workbookViewId="0">
      <selection activeCell="AD25" sqref="AD25"/>
    </sheetView>
  </sheetViews>
  <sheetFormatPr defaultRowHeight="15" outlineLevelCol="1" x14ac:dyDescent="0.25"/>
  <cols>
    <col min="1" max="1" width="13.42578125" style="18" bestFit="1" customWidth="1"/>
    <col min="2" max="2" width="10" style="18" customWidth="1"/>
    <col min="3" max="3" width="9.28515625" style="18" hidden="1" customWidth="1" outlineLevel="1"/>
    <col min="4" max="4" width="11.5703125" style="18" hidden="1" customWidth="1" outlineLevel="1"/>
    <col min="5" max="5" width="9.140625" style="18" hidden="1" customWidth="1" outlineLevel="1"/>
    <col min="6" max="6" width="16.5703125" style="18" hidden="1" customWidth="1" outlineLevel="1"/>
    <col min="7" max="7" width="18" style="18" hidden="1" customWidth="1" outlineLevel="1"/>
    <col min="8" max="8" width="17" style="18" hidden="1" customWidth="1" outlineLevel="1"/>
    <col min="9" max="9" width="14.85546875" style="18" hidden="1" customWidth="1" outlineLevel="1"/>
    <col min="10" max="10" width="8" style="18" hidden="1" customWidth="1" outlineLevel="1"/>
    <col min="11" max="11" width="11.28515625" style="18" hidden="1" customWidth="1" outlineLevel="1"/>
    <col min="12" max="12" width="16.28515625" style="18" hidden="1" customWidth="1" outlineLevel="1"/>
    <col min="13" max="13" width="15.5703125" style="18" hidden="1" customWidth="1" outlineLevel="1"/>
    <col min="14" max="14" width="34.28515625" style="18" hidden="1" customWidth="1" outlineLevel="1"/>
    <col min="15" max="15" width="8.85546875" style="18" hidden="1" customWidth="1" outlineLevel="1"/>
    <col min="16" max="16" width="20" style="18" hidden="1" customWidth="1" outlineLevel="1"/>
    <col min="17" max="17" width="12.140625" style="18" hidden="1" customWidth="1" outlineLevel="1"/>
    <col min="18" max="19" width="12.5703125" style="18" hidden="1" customWidth="1" outlineLevel="1"/>
    <col min="20" max="20" width="0.140625" style="18" hidden="1" customWidth="1" outlineLevel="1"/>
    <col min="21" max="21" width="12.7109375" style="18" hidden="1" customWidth="1" outlineLevel="1"/>
    <col min="22" max="22" width="16.7109375" style="18" hidden="1" customWidth="1" outlineLevel="1"/>
    <col min="23" max="23" width="28.85546875" style="18" customWidth="1" collapsed="1"/>
    <col min="25" max="25" width="31.140625" customWidth="1"/>
    <col min="27" max="27" width="16" customWidth="1"/>
    <col min="28" max="28" width="17.140625" customWidth="1"/>
  </cols>
  <sheetData>
    <row r="1" spans="1:28" x14ac:dyDescent="0.2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72</v>
      </c>
      <c r="S1" s="18" t="s">
        <v>73</v>
      </c>
      <c r="T1" s="18" t="s">
        <v>74</v>
      </c>
      <c r="U1" s="18" t="s">
        <v>71</v>
      </c>
      <c r="V1" s="18" t="s">
        <v>75</v>
      </c>
      <c r="W1" s="18" t="s">
        <v>76</v>
      </c>
    </row>
    <row r="2" spans="1:28" x14ac:dyDescent="0.25">
      <c r="A2" s="18">
        <v>1555</v>
      </c>
      <c r="B2" s="18" t="s">
        <v>17</v>
      </c>
      <c r="C2" s="18">
        <v>0.41</v>
      </c>
      <c r="D2" s="18">
        <v>0.3</v>
      </c>
      <c r="E2" s="18">
        <v>0.09</v>
      </c>
      <c r="F2" s="18">
        <v>0.30399999999999999</v>
      </c>
      <c r="G2" s="18">
        <v>0.129</v>
      </c>
      <c r="H2" s="18">
        <v>7.0999999999999994E-2</v>
      </c>
      <c r="I2" s="18">
        <v>9.5500000000000002E-2</v>
      </c>
      <c r="J2" s="18">
        <v>8</v>
      </c>
      <c r="K2" s="18">
        <v>4</v>
      </c>
      <c r="L2" s="18" t="s">
        <v>18</v>
      </c>
      <c r="M2" s="18" t="s">
        <v>19</v>
      </c>
      <c r="N2" s="18" t="s">
        <v>20</v>
      </c>
      <c r="O2" s="18">
        <v>1</v>
      </c>
      <c r="P2" s="18" t="s">
        <v>21</v>
      </c>
      <c r="Q2" s="18">
        <v>22.1</v>
      </c>
      <c r="R2" s="19">
        <f t="shared" ref="R2:R65" si="0">IF(OR(AND(J2&gt;15,B2="I"),AND(B2="M",C2&gt;0.75),OR(AND(I2&gt;0.8,G2&gt;0.5),G2&gt;1.2)),1,3)</f>
        <v>3</v>
      </c>
      <c r="S2" s="18">
        <f t="shared" ref="S2:S65" si="1">IF(OR(AND(I2&lt;0.4,G2&lt;0.4),OR(C2&lt;0.36),OR(AND(J2&gt;15,B2="M"),J2&gt;18,B2="F")),2,3)</f>
        <v>2</v>
      </c>
      <c r="T2" s="18">
        <f t="shared" ref="T2:T65" si="2">IF(AND(R2=3, S2=3),3, 0)</f>
        <v>0</v>
      </c>
      <c r="U2" s="20" t="str">
        <f t="shared" ref="U2:U65" si="3">IF(R2=1,"1",IF(S2=2,"2",IF(AND(R2=3,S2=3),"3")))</f>
        <v>2</v>
      </c>
      <c r="V2" s="21">
        <f t="shared" ref="V2:V65" si="4">(1+1/3*(C2-0.5)+1/3*(D2-0.4)+1/3*(E2-0.4))*F2*0.5</f>
        <v>0.12666666666666665</v>
      </c>
      <c r="W2" s="21">
        <f t="shared" ref="W2:W65" si="5">IF(U2="1", V2*1.5, IF(U2="2", V2*0.8, V2))</f>
        <v>0.10133333333333333</v>
      </c>
    </row>
    <row r="3" spans="1:28" ht="23.25" x14ac:dyDescent="0.25">
      <c r="A3" s="18">
        <v>580</v>
      </c>
      <c r="B3" s="18" t="s">
        <v>22</v>
      </c>
      <c r="C3" s="18">
        <v>0.63</v>
      </c>
      <c r="D3" s="18">
        <v>0.48</v>
      </c>
      <c r="E3" s="18">
        <v>0.17499999999999999</v>
      </c>
      <c r="F3" s="18">
        <v>1.3674999999999999</v>
      </c>
      <c r="G3" s="18">
        <v>0.50149999999999995</v>
      </c>
      <c r="H3" s="18">
        <v>0.30349999999999999</v>
      </c>
      <c r="I3" s="18">
        <v>0.51500000000000001</v>
      </c>
      <c r="J3" s="18">
        <v>17</v>
      </c>
      <c r="K3" s="18">
        <v>10</v>
      </c>
      <c r="L3" s="18" t="s">
        <v>23</v>
      </c>
      <c r="M3" s="18" t="s">
        <v>24</v>
      </c>
      <c r="N3" s="18" t="s">
        <v>25</v>
      </c>
      <c r="O3" s="18">
        <v>7</v>
      </c>
      <c r="P3" s="18" t="s">
        <v>26</v>
      </c>
      <c r="Q3" s="18">
        <v>2.5</v>
      </c>
      <c r="R3" s="18">
        <f t="shared" si="0"/>
        <v>3</v>
      </c>
      <c r="S3" s="18">
        <f t="shared" si="1"/>
        <v>2</v>
      </c>
      <c r="T3" s="18">
        <f t="shared" si="2"/>
        <v>0</v>
      </c>
      <c r="U3" s="20" t="str">
        <f t="shared" si="3"/>
        <v>2</v>
      </c>
      <c r="V3" s="21">
        <f t="shared" si="4"/>
        <v>0.68033125000000005</v>
      </c>
      <c r="W3" s="21">
        <f t="shared" si="5"/>
        <v>0.54426500000000011</v>
      </c>
      <c r="Y3" s="30" t="s">
        <v>77</v>
      </c>
      <c r="Z3" s="30"/>
      <c r="AA3" s="30"/>
      <c r="AB3" s="30"/>
    </row>
    <row r="4" spans="1:28" x14ac:dyDescent="0.25">
      <c r="A4" s="18">
        <v>2250</v>
      </c>
      <c r="B4" s="18" t="s">
        <v>22</v>
      </c>
      <c r="C4" s="18">
        <v>0.58499999999999996</v>
      </c>
      <c r="D4" s="18">
        <v>0.45500000000000002</v>
      </c>
      <c r="E4" s="18">
        <v>0.16500000000000001</v>
      </c>
      <c r="F4" s="18">
        <v>0.998</v>
      </c>
      <c r="G4" s="18">
        <v>0.34499999999999997</v>
      </c>
      <c r="H4" s="18">
        <v>0.2495</v>
      </c>
      <c r="I4" s="18">
        <v>0.315</v>
      </c>
      <c r="J4" s="18">
        <v>12</v>
      </c>
      <c r="K4" s="18">
        <v>13</v>
      </c>
      <c r="L4" s="18" t="s">
        <v>27</v>
      </c>
      <c r="M4" s="18" t="s">
        <v>28</v>
      </c>
      <c r="N4" s="18" t="s">
        <v>29</v>
      </c>
      <c r="O4" s="18">
        <v>8</v>
      </c>
      <c r="P4" s="18" t="s">
        <v>30</v>
      </c>
      <c r="Q4" s="18">
        <v>12.3</v>
      </c>
      <c r="R4" s="18">
        <f t="shared" si="0"/>
        <v>3</v>
      </c>
      <c r="S4" s="18">
        <f t="shared" si="1"/>
        <v>2</v>
      </c>
      <c r="T4" s="18">
        <f t="shared" si="2"/>
        <v>0</v>
      </c>
      <c r="U4" s="20" t="str">
        <f t="shared" si="3"/>
        <v>2</v>
      </c>
      <c r="V4" s="21">
        <f t="shared" si="4"/>
        <v>0.48319833333333329</v>
      </c>
      <c r="W4" s="21">
        <f t="shared" si="5"/>
        <v>0.38655866666666666</v>
      </c>
      <c r="Y4" s="9" t="s">
        <v>83</v>
      </c>
      <c r="Z4" s="10" t="s">
        <v>80</v>
      </c>
      <c r="AA4" s="10" t="s">
        <v>81</v>
      </c>
      <c r="AB4" s="11" t="s">
        <v>82</v>
      </c>
    </row>
    <row r="5" spans="1:28" x14ac:dyDescent="0.25">
      <c r="A5" s="18">
        <v>1374</v>
      </c>
      <c r="B5" s="18" t="s">
        <v>31</v>
      </c>
      <c r="C5" s="18">
        <v>0.61499999999999999</v>
      </c>
      <c r="D5" s="18">
        <v>0.47499999999999998</v>
      </c>
      <c r="E5" s="18">
        <v>0.17</v>
      </c>
      <c r="F5" s="18">
        <v>1.129</v>
      </c>
      <c r="G5" s="18">
        <v>0.47949999999999998</v>
      </c>
      <c r="H5" s="18">
        <v>0.30199999999999999</v>
      </c>
      <c r="I5" s="18">
        <v>0.3</v>
      </c>
      <c r="J5" s="18">
        <v>10</v>
      </c>
      <c r="K5" s="18">
        <v>15</v>
      </c>
      <c r="L5" s="18" t="s">
        <v>32</v>
      </c>
      <c r="M5" s="18" t="s">
        <v>33</v>
      </c>
      <c r="N5" s="18" t="s">
        <v>29</v>
      </c>
      <c r="O5" s="18">
        <v>5</v>
      </c>
      <c r="P5" s="18" t="s">
        <v>34</v>
      </c>
      <c r="Q5" s="18">
        <v>12.8</v>
      </c>
      <c r="R5" s="18">
        <f t="shared" si="0"/>
        <v>3</v>
      </c>
      <c r="S5" s="18">
        <f t="shared" si="1"/>
        <v>3</v>
      </c>
      <c r="T5" s="18">
        <f t="shared" si="2"/>
        <v>3</v>
      </c>
      <c r="U5" s="20" t="str">
        <f t="shared" si="3"/>
        <v>3</v>
      </c>
      <c r="V5" s="21">
        <f t="shared" si="4"/>
        <v>0.55697333333333332</v>
      </c>
      <c r="W5" s="21">
        <f t="shared" si="5"/>
        <v>0.55697333333333332</v>
      </c>
      <c r="Y5" s="5" t="s">
        <v>17</v>
      </c>
      <c r="Z5" s="4">
        <f>AVERAGEIF(B2:B1001,Table9[[#This Row],[Average]],W2:W1001)</f>
        <v>0.16319962638469276</v>
      </c>
      <c r="AA5" s="4">
        <f>_xlfn.MAXIFS(W2:W1001,B2:B1001,Table9[[#This Row],[Average]])</f>
        <v>1.0913587499999999</v>
      </c>
      <c r="AB5" s="7">
        <f>_xlfn.MINIFS(W2:W1001,B2:B1001,Table9[[#This Row],[Average]])</f>
        <v>5.0540000000000003E-3</v>
      </c>
    </row>
    <row r="6" spans="1:28" x14ac:dyDescent="0.25">
      <c r="A6" s="18">
        <v>3237</v>
      </c>
      <c r="B6" s="18" t="s">
        <v>17</v>
      </c>
      <c r="C6" s="18">
        <v>0.34499999999999997</v>
      </c>
      <c r="D6" s="18">
        <v>0.28499999999999998</v>
      </c>
      <c r="E6" s="18">
        <v>0.1</v>
      </c>
      <c r="F6" s="18">
        <v>0.2225</v>
      </c>
      <c r="G6" s="18">
        <v>8.6499999999999994E-2</v>
      </c>
      <c r="H6" s="18">
        <v>5.8000000000000003E-2</v>
      </c>
      <c r="I6" s="18">
        <v>7.4999999999999997E-2</v>
      </c>
      <c r="J6" s="18">
        <v>8</v>
      </c>
      <c r="K6" s="18">
        <v>13</v>
      </c>
      <c r="L6" s="18" t="s">
        <v>27</v>
      </c>
      <c r="M6" s="18" t="s">
        <v>28</v>
      </c>
      <c r="N6" s="18" t="s">
        <v>29</v>
      </c>
      <c r="O6" s="18">
        <v>10</v>
      </c>
      <c r="P6" s="18" t="s">
        <v>35</v>
      </c>
      <c r="Q6" s="18">
        <v>24.1</v>
      </c>
      <c r="R6" s="18">
        <f t="shared" si="0"/>
        <v>3</v>
      </c>
      <c r="S6" s="18">
        <f t="shared" si="1"/>
        <v>2</v>
      </c>
      <c r="T6" s="18">
        <f t="shared" si="2"/>
        <v>0</v>
      </c>
      <c r="U6" s="20" t="str">
        <f t="shared" si="3"/>
        <v>2</v>
      </c>
      <c r="V6" s="21">
        <f t="shared" si="4"/>
        <v>9.0112500000000012E-2</v>
      </c>
      <c r="W6" s="21">
        <f t="shared" si="5"/>
        <v>7.2090000000000015E-2</v>
      </c>
      <c r="Y6" s="5" t="s">
        <v>22</v>
      </c>
      <c r="Z6" s="4">
        <f>AVERAGEIF(B3:B1002,Table9[[#This Row],[Average]],W3:W1002)</f>
        <v>0.41871159712932005</v>
      </c>
      <c r="AA6" s="4">
        <f>_xlfn.MAXIFS(W3:W1002,B3:B1002,Table9[[#This Row],[Average]])</f>
        <v>2.0663768750000004</v>
      </c>
      <c r="AB6" s="7">
        <f>_xlfn.MINIFS(W3:W1002,B3:B1002,Table9[[#This Row],[Average]])</f>
        <v>2.3893333333333336E-2</v>
      </c>
    </row>
    <row r="7" spans="1:28" x14ac:dyDescent="0.25">
      <c r="A7" s="18">
        <v>4147</v>
      </c>
      <c r="B7" s="18" t="s">
        <v>31</v>
      </c>
      <c r="C7" s="18">
        <v>0.69499999999999995</v>
      </c>
      <c r="D7" s="18">
        <v>0.53</v>
      </c>
      <c r="E7" s="18">
        <v>0.21</v>
      </c>
      <c r="F7" s="18">
        <v>1.51</v>
      </c>
      <c r="G7" s="18">
        <v>0.66400000000000003</v>
      </c>
      <c r="H7" s="18">
        <v>0.40949999999999998</v>
      </c>
      <c r="I7" s="18">
        <v>0.38500000000000001</v>
      </c>
      <c r="J7" s="18">
        <v>10</v>
      </c>
      <c r="K7" s="18">
        <v>10</v>
      </c>
      <c r="L7" s="18" t="s">
        <v>23</v>
      </c>
      <c r="M7" s="18" t="s">
        <v>24</v>
      </c>
      <c r="N7" s="18" t="s">
        <v>25</v>
      </c>
      <c r="O7" s="18">
        <v>6</v>
      </c>
      <c r="P7" s="18" t="s">
        <v>79</v>
      </c>
      <c r="Q7" s="18">
        <v>14.1</v>
      </c>
      <c r="R7" s="18">
        <f t="shared" si="0"/>
        <v>3</v>
      </c>
      <c r="S7" s="18">
        <f t="shared" si="1"/>
        <v>3</v>
      </c>
      <c r="T7" s="18">
        <f t="shared" si="2"/>
        <v>3</v>
      </c>
      <c r="U7" s="20" t="str">
        <f t="shared" si="3"/>
        <v>3</v>
      </c>
      <c r="V7" s="21">
        <f t="shared" si="4"/>
        <v>0.78897500000000009</v>
      </c>
      <c r="W7" s="21">
        <f t="shared" si="5"/>
        <v>0.78897500000000009</v>
      </c>
      <c r="Y7" s="6" t="s">
        <v>31</v>
      </c>
      <c r="Z7" s="4">
        <f>AVERAGEIF(B4:B1003,Table9[[#This Row],[Average]],W4:W1003)</f>
        <v>0.45097093806306277</v>
      </c>
      <c r="AA7" s="4">
        <f>_xlfn.MAXIFS(W4:W1003,B4:B1003,Table9[[#This Row],[Average]])</f>
        <v>2.0658543749999998</v>
      </c>
      <c r="AB7" s="7">
        <f>_xlfn.MINIFS(W4:W1003,B4:B1003,Table9[[#This Row],[Average]])</f>
        <v>6.3019999999999994E-3</v>
      </c>
    </row>
    <row r="8" spans="1:28" x14ac:dyDescent="0.25">
      <c r="A8" s="18">
        <v>332</v>
      </c>
      <c r="B8" s="18" t="s">
        <v>22</v>
      </c>
      <c r="C8" s="18">
        <v>0.4</v>
      </c>
      <c r="D8" s="18">
        <v>0.32500000000000001</v>
      </c>
      <c r="E8" s="18">
        <v>0.12</v>
      </c>
      <c r="F8" s="18">
        <v>0.31850000000000001</v>
      </c>
      <c r="G8" s="18">
        <v>0.13400000000000001</v>
      </c>
      <c r="H8" s="18">
        <v>5.6500000000000002E-2</v>
      </c>
      <c r="I8" s="18">
        <v>9.5000000000000001E-2</v>
      </c>
      <c r="J8" s="18">
        <v>8</v>
      </c>
      <c r="K8" s="18">
        <v>11</v>
      </c>
      <c r="L8" s="18" t="s">
        <v>37</v>
      </c>
      <c r="M8" s="18" t="s">
        <v>38</v>
      </c>
      <c r="N8" s="18" t="s">
        <v>29</v>
      </c>
      <c r="O8" s="18">
        <v>3</v>
      </c>
      <c r="P8" s="18" t="s">
        <v>39</v>
      </c>
      <c r="Q8" s="18">
        <v>3.6</v>
      </c>
      <c r="R8" s="18">
        <f t="shared" si="0"/>
        <v>3</v>
      </c>
      <c r="S8" s="18">
        <f t="shared" si="1"/>
        <v>2</v>
      </c>
      <c r="T8" s="18">
        <f t="shared" si="2"/>
        <v>0</v>
      </c>
      <c r="U8" s="20" t="str">
        <f t="shared" si="3"/>
        <v>2</v>
      </c>
      <c r="V8" s="21">
        <f t="shared" si="4"/>
        <v>0.13509708333333331</v>
      </c>
      <c r="W8" s="21">
        <f t="shared" si="5"/>
        <v>0.10807766666666666</v>
      </c>
    </row>
    <row r="9" spans="1:28" ht="23.25" x14ac:dyDescent="0.25">
      <c r="A9" s="18">
        <v>3860</v>
      </c>
      <c r="B9" s="18" t="s">
        <v>22</v>
      </c>
      <c r="C9" s="18">
        <v>0.56999999999999995</v>
      </c>
      <c r="D9" s="18">
        <v>0.44</v>
      </c>
      <c r="E9" s="18">
        <v>0.19</v>
      </c>
      <c r="F9" s="18">
        <v>1.018</v>
      </c>
      <c r="G9" s="18">
        <v>0.44700000000000001</v>
      </c>
      <c r="H9" s="18">
        <v>0.20699999999999999</v>
      </c>
      <c r="I9" s="18">
        <v>0.26500000000000001</v>
      </c>
      <c r="J9" s="18">
        <v>9</v>
      </c>
      <c r="K9" s="18">
        <v>6</v>
      </c>
      <c r="L9" s="18" t="s">
        <v>40</v>
      </c>
      <c r="M9" s="18" t="s">
        <v>41</v>
      </c>
      <c r="N9" s="18" t="s">
        <v>42</v>
      </c>
      <c r="O9" s="18">
        <v>1</v>
      </c>
      <c r="P9" s="18" t="s">
        <v>21</v>
      </c>
      <c r="Q9" s="18">
        <v>22.1</v>
      </c>
      <c r="R9" s="18">
        <f t="shared" si="0"/>
        <v>3</v>
      </c>
      <c r="S9" s="18">
        <f t="shared" si="1"/>
        <v>2</v>
      </c>
      <c r="T9" s="18">
        <f t="shared" si="2"/>
        <v>0</v>
      </c>
      <c r="U9" s="20" t="str">
        <f t="shared" si="3"/>
        <v>2</v>
      </c>
      <c r="V9" s="21">
        <f t="shared" si="4"/>
        <v>0.49203333333333338</v>
      </c>
      <c r="W9" s="21">
        <f t="shared" si="5"/>
        <v>0.39362666666666674</v>
      </c>
      <c r="Y9" s="30" t="s">
        <v>78</v>
      </c>
      <c r="Z9" s="30"/>
      <c r="AA9" s="30"/>
      <c r="AB9" s="30"/>
    </row>
    <row r="10" spans="1:28" x14ac:dyDescent="0.25">
      <c r="A10" s="18">
        <v>3441</v>
      </c>
      <c r="B10" s="18" t="s">
        <v>17</v>
      </c>
      <c r="C10" s="18">
        <v>0.46500000000000002</v>
      </c>
      <c r="D10" s="18">
        <v>0.37</v>
      </c>
      <c r="E10" s="18">
        <v>0.1</v>
      </c>
      <c r="F10" s="18">
        <v>0.50549999999999995</v>
      </c>
      <c r="G10" s="18">
        <v>0.23400000000000001</v>
      </c>
      <c r="H10" s="18">
        <v>0.11</v>
      </c>
      <c r="I10" s="18">
        <v>0.14000000000000001</v>
      </c>
      <c r="J10" s="18">
        <v>7</v>
      </c>
      <c r="K10" s="18">
        <v>7</v>
      </c>
      <c r="L10" s="18" t="s">
        <v>43</v>
      </c>
      <c r="M10" s="18" t="s">
        <v>44</v>
      </c>
      <c r="N10" s="18" t="s">
        <v>45</v>
      </c>
      <c r="O10" s="18">
        <v>8</v>
      </c>
      <c r="P10" s="18" t="s">
        <v>30</v>
      </c>
      <c r="Q10" s="18">
        <v>12.3</v>
      </c>
      <c r="R10" s="18">
        <f t="shared" si="0"/>
        <v>3</v>
      </c>
      <c r="S10" s="18">
        <f t="shared" si="1"/>
        <v>2</v>
      </c>
      <c r="T10" s="18">
        <f t="shared" si="2"/>
        <v>0</v>
      </c>
      <c r="U10" s="20" t="str">
        <f t="shared" si="3"/>
        <v>2</v>
      </c>
      <c r="V10" s="21">
        <f t="shared" si="4"/>
        <v>0.22199874999999997</v>
      </c>
      <c r="W10" s="21">
        <f t="shared" si="5"/>
        <v>0.17759899999999998</v>
      </c>
      <c r="Y10" s="9" t="s">
        <v>83</v>
      </c>
      <c r="Z10" s="10" t="s">
        <v>80</v>
      </c>
      <c r="AA10" s="10" t="s">
        <v>81</v>
      </c>
      <c r="AB10" s="11" t="s">
        <v>82</v>
      </c>
    </row>
    <row r="11" spans="1:28" x14ac:dyDescent="0.25">
      <c r="A11" s="18">
        <v>3999</v>
      </c>
      <c r="B11" s="18" t="s">
        <v>17</v>
      </c>
      <c r="C11" s="18">
        <v>0.375</v>
      </c>
      <c r="D11" s="18">
        <v>0.28000000000000003</v>
      </c>
      <c r="E11" s="18">
        <v>0.08</v>
      </c>
      <c r="F11" s="18">
        <v>0.2235</v>
      </c>
      <c r="G11" s="18">
        <v>0.115</v>
      </c>
      <c r="H11" s="18">
        <v>4.2999999999999997E-2</v>
      </c>
      <c r="I11" s="18">
        <v>5.5E-2</v>
      </c>
      <c r="J11" s="18">
        <v>6</v>
      </c>
      <c r="K11" s="18">
        <v>3</v>
      </c>
      <c r="L11" s="18" t="s">
        <v>46</v>
      </c>
      <c r="M11" s="18" t="s">
        <v>47</v>
      </c>
      <c r="N11" s="18" t="s">
        <v>48</v>
      </c>
      <c r="O11" s="18">
        <v>3</v>
      </c>
      <c r="P11" s="18" t="s">
        <v>39</v>
      </c>
      <c r="Q11" s="18">
        <v>3.6</v>
      </c>
      <c r="R11" s="18">
        <f t="shared" si="0"/>
        <v>3</v>
      </c>
      <c r="S11" s="18">
        <f t="shared" si="1"/>
        <v>2</v>
      </c>
      <c r="T11" s="18">
        <f t="shared" si="2"/>
        <v>0</v>
      </c>
      <c r="U11" s="20" t="str">
        <f t="shared" si="3"/>
        <v>2</v>
      </c>
      <c r="V11" s="21">
        <f t="shared" si="4"/>
        <v>9.070375E-2</v>
      </c>
      <c r="W11" s="21">
        <f t="shared" si="5"/>
        <v>7.2563000000000002E-2</v>
      </c>
      <c r="Y11" s="5" t="s">
        <v>21</v>
      </c>
      <c r="Z11" s="4">
        <f t="shared" ref="Z11:Z20" si="6">AVERAGEIF(P2:P1001,Y11,W2:W1001)</f>
        <v>0.36599059274193535</v>
      </c>
      <c r="AA11" s="4">
        <f t="shared" ref="AA11:AA20" si="7">_xlfn.MAXIFS(W2:W1001,P2:P1001,Y11)</f>
        <v>1.8556606249999996</v>
      </c>
      <c r="AB11" s="7">
        <f t="shared" ref="AB11:AB20" si="8">_xlfn.MINIFS(W1:W1000,P1:P1000,Y11)</f>
        <v>1.0056000000000001E-2</v>
      </c>
    </row>
    <row r="12" spans="1:28" x14ac:dyDescent="0.25">
      <c r="A12" s="18">
        <v>3581</v>
      </c>
      <c r="B12" s="18" t="s">
        <v>22</v>
      </c>
      <c r="C12" s="18">
        <v>0.62</v>
      </c>
      <c r="D12" s="18">
        <v>0.48</v>
      </c>
      <c r="E12" s="18">
        <v>0.16500000000000001</v>
      </c>
      <c r="F12" s="18">
        <v>1.0429999999999999</v>
      </c>
      <c r="G12" s="18">
        <v>0.48349999999999999</v>
      </c>
      <c r="H12" s="18">
        <v>0.221</v>
      </c>
      <c r="I12" s="18">
        <v>0.31</v>
      </c>
      <c r="J12" s="18">
        <v>10</v>
      </c>
      <c r="K12" s="18">
        <v>5</v>
      </c>
      <c r="L12" s="18" t="s">
        <v>49</v>
      </c>
      <c r="M12" s="18" t="s">
        <v>50</v>
      </c>
      <c r="N12" s="18" t="s">
        <v>51</v>
      </c>
      <c r="O12" s="18">
        <v>1</v>
      </c>
      <c r="P12" s="18" t="s">
        <v>21</v>
      </c>
      <c r="Q12" s="18">
        <v>22.1</v>
      </c>
      <c r="R12" s="18">
        <f t="shared" si="0"/>
        <v>3</v>
      </c>
      <c r="S12" s="18">
        <f t="shared" si="1"/>
        <v>2</v>
      </c>
      <c r="T12" s="18">
        <f t="shared" si="2"/>
        <v>0</v>
      </c>
      <c r="U12" s="20" t="str">
        <f t="shared" si="3"/>
        <v>2</v>
      </c>
      <c r="V12" s="21">
        <f t="shared" si="4"/>
        <v>0.5154158333333333</v>
      </c>
      <c r="W12" s="21">
        <f t="shared" si="5"/>
        <v>0.41233266666666668</v>
      </c>
      <c r="Y12" s="5" t="s">
        <v>70</v>
      </c>
      <c r="Z12" s="4">
        <f t="shared" si="6"/>
        <v>0.3234434257246378</v>
      </c>
      <c r="AA12" s="4">
        <f t="shared" si="7"/>
        <v>0.90366333333333348</v>
      </c>
      <c r="AB12" s="7">
        <f t="shared" si="8"/>
        <v>5.0540000000000003E-3</v>
      </c>
    </row>
    <row r="13" spans="1:28" x14ac:dyDescent="0.25">
      <c r="A13" s="18">
        <v>354</v>
      </c>
      <c r="B13" s="18" t="s">
        <v>31</v>
      </c>
      <c r="C13" s="18">
        <v>0.57999999999999996</v>
      </c>
      <c r="D13" s="18">
        <v>0.45500000000000002</v>
      </c>
      <c r="E13" s="18">
        <v>0.17</v>
      </c>
      <c r="F13" s="18">
        <v>0.93</v>
      </c>
      <c r="G13" s="18">
        <v>0.40799999999999997</v>
      </c>
      <c r="H13" s="18">
        <v>0.25900000000000001</v>
      </c>
      <c r="I13" s="18">
        <v>0.22</v>
      </c>
      <c r="J13" s="18">
        <v>9</v>
      </c>
      <c r="K13" s="18">
        <v>2</v>
      </c>
      <c r="L13" s="18" t="s">
        <v>52</v>
      </c>
      <c r="M13" s="18" t="s">
        <v>53</v>
      </c>
      <c r="N13" s="18" t="s">
        <v>54</v>
      </c>
      <c r="O13" s="18">
        <v>1</v>
      </c>
      <c r="P13" s="18" t="s">
        <v>21</v>
      </c>
      <c r="Q13" s="18">
        <v>22.1</v>
      </c>
      <c r="R13" s="18">
        <f t="shared" si="0"/>
        <v>3</v>
      </c>
      <c r="S13" s="18">
        <f t="shared" si="1"/>
        <v>3</v>
      </c>
      <c r="T13" s="18">
        <f t="shared" si="2"/>
        <v>3</v>
      </c>
      <c r="U13" s="20" t="str">
        <f t="shared" si="3"/>
        <v>3</v>
      </c>
      <c r="V13" s="21">
        <f t="shared" si="4"/>
        <v>0.45027499999999998</v>
      </c>
      <c r="W13" s="21">
        <f t="shared" si="5"/>
        <v>0.45027499999999998</v>
      </c>
      <c r="Y13" s="5" t="s">
        <v>26</v>
      </c>
      <c r="Z13" s="4">
        <f t="shared" si="6"/>
        <v>0.35256392006802723</v>
      </c>
      <c r="AA13" s="4">
        <f t="shared" si="7"/>
        <v>1.78186</v>
      </c>
      <c r="AB13" s="7">
        <f t="shared" si="8"/>
        <v>6.3019999999999994E-3</v>
      </c>
    </row>
    <row r="14" spans="1:28" x14ac:dyDescent="0.25">
      <c r="A14" s="18">
        <v>1813</v>
      </c>
      <c r="B14" s="18" t="s">
        <v>31</v>
      </c>
      <c r="C14" s="18">
        <v>0.65</v>
      </c>
      <c r="D14" s="18">
        <v>0.48499999999999999</v>
      </c>
      <c r="E14" s="18">
        <v>0.16</v>
      </c>
      <c r="F14" s="18">
        <v>1.7395</v>
      </c>
      <c r="G14" s="18">
        <v>0.57150000000000001</v>
      </c>
      <c r="H14" s="18">
        <v>0.27850000000000003</v>
      </c>
      <c r="I14" s="18">
        <v>0.3075</v>
      </c>
      <c r="J14" s="18">
        <v>10</v>
      </c>
      <c r="K14" s="18">
        <v>8</v>
      </c>
      <c r="L14" s="18" t="s">
        <v>55</v>
      </c>
      <c r="M14" s="18" t="s">
        <v>56</v>
      </c>
      <c r="N14" s="18" t="s">
        <v>57</v>
      </c>
      <c r="O14" s="18">
        <v>10</v>
      </c>
      <c r="P14" s="18" t="s">
        <v>35</v>
      </c>
      <c r="Q14" s="18">
        <v>24.1</v>
      </c>
      <c r="R14" s="18">
        <f t="shared" si="0"/>
        <v>3</v>
      </c>
      <c r="S14" s="18">
        <f t="shared" si="1"/>
        <v>3</v>
      </c>
      <c r="T14" s="18">
        <f t="shared" si="2"/>
        <v>3</v>
      </c>
      <c r="U14" s="20" t="str">
        <f t="shared" si="3"/>
        <v>3</v>
      </c>
      <c r="V14" s="21">
        <f t="shared" si="4"/>
        <v>0.8683004166666668</v>
      </c>
      <c r="W14" s="21">
        <f t="shared" si="5"/>
        <v>0.8683004166666668</v>
      </c>
      <c r="Y14" s="5" t="s">
        <v>79</v>
      </c>
      <c r="Z14" s="4">
        <f t="shared" si="6"/>
        <v>0.34317215191740413</v>
      </c>
      <c r="AA14" s="4">
        <f t="shared" si="7"/>
        <v>1.0063693333333332</v>
      </c>
      <c r="AB14" s="7">
        <f t="shared" si="8"/>
        <v>7.535E-3</v>
      </c>
    </row>
    <row r="15" spans="1:28" x14ac:dyDescent="0.25">
      <c r="A15" s="18">
        <v>1385</v>
      </c>
      <c r="B15" s="18" t="s">
        <v>22</v>
      </c>
      <c r="C15" s="18">
        <v>0.63</v>
      </c>
      <c r="D15" s="18">
        <v>0.48499999999999999</v>
      </c>
      <c r="E15" s="18">
        <v>0.17</v>
      </c>
      <c r="F15" s="18">
        <v>1.3205</v>
      </c>
      <c r="G15" s="18">
        <v>0.59450000000000003</v>
      </c>
      <c r="H15" s="18">
        <v>0.34499999999999997</v>
      </c>
      <c r="I15" s="18">
        <v>0.34499999999999997</v>
      </c>
      <c r="J15" s="18">
        <v>9</v>
      </c>
      <c r="K15" s="18">
        <v>6</v>
      </c>
      <c r="L15" s="18" t="s">
        <v>40</v>
      </c>
      <c r="M15" s="18" t="s">
        <v>41</v>
      </c>
      <c r="N15" s="18" t="s">
        <v>42</v>
      </c>
      <c r="O15" s="18">
        <v>10</v>
      </c>
      <c r="P15" s="18" t="s">
        <v>35</v>
      </c>
      <c r="Q15" s="18">
        <v>24.1</v>
      </c>
      <c r="R15" s="18">
        <f t="shared" si="0"/>
        <v>3</v>
      </c>
      <c r="S15" s="18">
        <f t="shared" si="1"/>
        <v>2</v>
      </c>
      <c r="T15" s="18">
        <f t="shared" si="2"/>
        <v>0</v>
      </c>
      <c r="U15" s="20" t="str">
        <f t="shared" si="3"/>
        <v>2</v>
      </c>
      <c r="V15" s="21">
        <f t="shared" si="4"/>
        <v>0.65694875000000008</v>
      </c>
      <c r="W15" s="21">
        <f t="shared" si="5"/>
        <v>0.52555900000000011</v>
      </c>
      <c r="Y15" s="5" t="s">
        <v>59</v>
      </c>
      <c r="Z15" s="4">
        <f t="shared" si="6"/>
        <v>0.36116428767730496</v>
      </c>
      <c r="AA15" s="4">
        <f t="shared" si="7"/>
        <v>2.0663768750000004</v>
      </c>
      <c r="AB15" s="7">
        <f t="shared" si="8"/>
        <v>1.0754333333333334E-2</v>
      </c>
    </row>
    <row r="16" spans="1:28" x14ac:dyDescent="0.25">
      <c r="A16" s="18">
        <v>305</v>
      </c>
      <c r="B16" s="18" t="s">
        <v>22</v>
      </c>
      <c r="C16" s="18">
        <v>0.47</v>
      </c>
      <c r="D16" s="18">
        <v>0.36</v>
      </c>
      <c r="E16" s="18">
        <v>0.13</v>
      </c>
      <c r="F16" s="18">
        <v>0.47199999999999998</v>
      </c>
      <c r="G16" s="18">
        <v>0.182</v>
      </c>
      <c r="H16" s="18">
        <v>0.114</v>
      </c>
      <c r="I16" s="18">
        <v>0.15</v>
      </c>
      <c r="J16" s="18">
        <v>10</v>
      </c>
      <c r="K16" s="18">
        <v>3</v>
      </c>
      <c r="L16" s="18" t="s">
        <v>46</v>
      </c>
      <c r="M16" s="18" t="s">
        <v>47</v>
      </c>
      <c r="N16" s="18" t="s">
        <v>48</v>
      </c>
      <c r="O16" s="18">
        <v>5</v>
      </c>
      <c r="P16" s="18" t="s">
        <v>34</v>
      </c>
      <c r="Q16" s="18">
        <v>12.8</v>
      </c>
      <c r="R16" s="18">
        <f t="shared" si="0"/>
        <v>3</v>
      </c>
      <c r="S16" s="18">
        <f t="shared" si="1"/>
        <v>2</v>
      </c>
      <c r="T16" s="18">
        <f t="shared" si="2"/>
        <v>0</v>
      </c>
      <c r="U16" s="20" t="str">
        <f t="shared" si="3"/>
        <v>2</v>
      </c>
      <c r="V16" s="21">
        <f t="shared" si="4"/>
        <v>0.20925333333333335</v>
      </c>
      <c r="W16" s="21">
        <f t="shared" si="5"/>
        <v>0.1674026666666667</v>
      </c>
      <c r="Y16" s="5" t="s">
        <v>58</v>
      </c>
      <c r="Z16" s="4">
        <f t="shared" si="6"/>
        <v>0.36668600194704043</v>
      </c>
      <c r="AA16" s="4">
        <f t="shared" si="7"/>
        <v>2.0658543749999998</v>
      </c>
      <c r="AB16" s="7">
        <f t="shared" si="8"/>
        <v>1.4797666666666666E-2</v>
      </c>
    </row>
    <row r="17" spans="1:28" x14ac:dyDescent="0.25">
      <c r="A17" s="18">
        <v>3246</v>
      </c>
      <c r="B17" s="18" t="s">
        <v>22</v>
      </c>
      <c r="C17" s="18">
        <v>0.69499999999999995</v>
      </c>
      <c r="D17" s="18">
        <v>0.55000000000000004</v>
      </c>
      <c r="E17" s="18">
        <v>0.16</v>
      </c>
      <c r="F17" s="18">
        <v>1.6365000000000001</v>
      </c>
      <c r="G17" s="18">
        <v>0.69399999999999995</v>
      </c>
      <c r="H17" s="18">
        <v>0.30049999999999999</v>
      </c>
      <c r="I17" s="18">
        <v>0.44</v>
      </c>
      <c r="J17" s="18">
        <v>13</v>
      </c>
      <c r="K17" s="18">
        <v>8</v>
      </c>
      <c r="L17" s="18" t="s">
        <v>55</v>
      </c>
      <c r="M17" s="18" t="s">
        <v>56</v>
      </c>
      <c r="N17" s="18" t="s">
        <v>57</v>
      </c>
      <c r="O17" s="18">
        <v>9</v>
      </c>
      <c r="P17" s="18" t="s">
        <v>58</v>
      </c>
      <c r="Q17" s="18">
        <v>1.9</v>
      </c>
      <c r="R17" s="18">
        <f t="shared" si="0"/>
        <v>3</v>
      </c>
      <c r="S17" s="18">
        <f t="shared" si="1"/>
        <v>2</v>
      </c>
      <c r="T17" s="18">
        <f t="shared" si="2"/>
        <v>0</v>
      </c>
      <c r="U17" s="20" t="str">
        <f t="shared" si="3"/>
        <v>2</v>
      </c>
      <c r="V17" s="21">
        <f t="shared" si="4"/>
        <v>0.84688874999999997</v>
      </c>
      <c r="W17" s="21">
        <f t="shared" si="5"/>
        <v>0.67751099999999997</v>
      </c>
      <c r="Y17" s="5" t="s">
        <v>39</v>
      </c>
      <c r="Z17" s="4">
        <f t="shared" si="6"/>
        <v>0.32857473139158566</v>
      </c>
      <c r="AA17" s="4">
        <f t="shared" si="7"/>
        <v>1.2027708333333331</v>
      </c>
      <c r="AB17" s="7">
        <f t="shared" si="8"/>
        <v>8.8106666666666663E-3</v>
      </c>
    </row>
    <row r="18" spans="1:28" x14ac:dyDescent="0.25">
      <c r="A18" s="18">
        <v>2404</v>
      </c>
      <c r="B18" s="18" t="s">
        <v>31</v>
      </c>
      <c r="C18" s="18">
        <v>0.28999999999999998</v>
      </c>
      <c r="D18" s="18">
        <v>0.22500000000000001</v>
      </c>
      <c r="E18" s="18">
        <v>0.08</v>
      </c>
      <c r="F18" s="18">
        <v>0.1295</v>
      </c>
      <c r="G18" s="18">
        <v>5.3499999999999999E-2</v>
      </c>
      <c r="H18" s="18">
        <v>2.5999999999999999E-2</v>
      </c>
      <c r="I18" s="18">
        <v>4.4999999999999998E-2</v>
      </c>
      <c r="J18" s="18">
        <v>10</v>
      </c>
      <c r="K18" s="18">
        <v>13</v>
      </c>
      <c r="L18" s="18" t="s">
        <v>27</v>
      </c>
      <c r="M18" s="18" t="s">
        <v>28</v>
      </c>
      <c r="N18" s="18" t="s">
        <v>29</v>
      </c>
      <c r="O18" s="18">
        <v>8</v>
      </c>
      <c r="P18" s="18" t="s">
        <v>30</v>
      </c>
      <c r="Q18" s="18">
        <v>12.3</v>
      </c>
      <c r="R18" s="18">
        <f t="shared" si="0"/>
        <v>3</v>
      </c>
      <c r="S18" s="18">
        <f t="shared" si="1"/>
        <v>2</v>
      </c>
      <c r="T18" s="18">
        <f t="shared" si="2"/>
        <v>0</v>
      </c>
      <c r="U18" s="20" t="str">
        <f t="shared" si="3"/>
        <v>2</v>
      </c>
      <c r="V18" s="21">
        <f t="shared" si="4"/>
        <v>4.9533749999999994E-2</v>
      </c>
      <c r="W18" s="21">
        <f t="shared" si="5"/>
        <v>3.9626999999999996E-2</v>
      </c>
      <c r="Y18" s="5" t="s">
        <v>35</v>
      </c>
      <c r="Z18" s="4">
        <f t="shared" si="6"/>
        <v>0.35138204216867469</v>
      </c>
      <c r="AA18" s="4">
        <f t="shared" si="7"/>
        <v>0.99419624999999989</v>
      </c>
      <c r="AB18" s="7">
        <f t="shared" si="8"/>
        <v>1.4831999999999998E-2</v>
      </c>
    </row>
    <row r="19" spans="1:28" x14ac:dyDescent="0.25">
      <c r="A19" s="18">
        <v>3929</v>
      </c>
      <c r="B19" s="18" t="s">
        <v>17</v>
      </c>
      <c r="C19" s="18">
        <v>0.72499999999999998</v>
      </c>
      <c r="D19" s="18">
        <v>0.55000000000000004</v>
      </c>
      <c r="E19" s="18">
        <v>0.22</v>
      </c>
      <c r="F19" s="18">
        <v>2.0495000000000001</v>
      </c>
      <c r="G19" s="18">
        <v>0.77349999999999997</v>
      </c>
      <c r="H19" s="18">
        <v>0.4405</v>
      </c>
      <c r="I19" s="18">
        <v>0.65500000000000003</v>
      </c>
      <c r="J19" s="18">
        <v>10</v>
      </c>
      <c r="K19" s="18">
        <v>8</v>
      </c>
      <c r="L19" s="18" t="s">
        <v>55</v>
      </c>
      <c r="M19" s="18" t="s">
        <v>56</v>
      </c>
      <c r="N19" s="18" t="s">
        <v>57</v>
      </c>
      <c r="O19" s="18">
        <v>5</v>
      </c>
      <c r="P19" s="18" t="s">
        <v>34</v>
      </c>
      <c r="Q19" s="18">
        <v>12.8</v>
      </c>
      <c r="R19" s="18">
        <f t="shared" si="0"/>
        <v>3</v>
      </c>
      <c r="S19" s="18">
        <f t="shared" si="1"/>
        <v>3</v>
      </c>
      <c r="T19" s="18">
        <f t="shared" si="2"/>
        <v>3</v>
      </c>
      <c r="U19" s="20" t="str">
        <f t="shared" si="3"/>
        <v>3</v>
      </c>
      <c r="V19" s="21">
        <f t="shared" si="4"/>
        <v>1.0913587499999999</v>
      </c>
      <c r="W19" s="21">
        <f t="shared" si="5"/>
        <v>1.0913587499999999</v>
      </c>
      <c r="Y19" s="5" t="s">
        <v>34</v>
      </c>
      <c r="Z19" s="4">
        <f t="shared" si="6"/>
        <v>0.34168656386292839</v>
      </c>
      <c r="AA19" s="4">
        <f t="shared" si="7"/>
        <v>1.1978554166666668</v>
      </c>
      <c r="AB19" s="7">
        <f t="shared" si="8"/>
        <v>1.5695999999999998E-2</v>
      </c>
    </row>
    <row r="20" spans="1:28" x14ac:dyDescent="0.25">
      <c r="A20" s="18">
        <v>3394</v>
      </c>
      <c r="B20" s="18" t="s">
        <v>31</v>
      </c>
      <c r="C20" s="18">
        <v>0.57499999999999996</v>
      </c>
      <c r="D20" s="18">
        <v>0.435</v>
      </c>
      <c r="E20" s="18">
        <v>0.13</v>
      </c>
      <c r="F20" s="18">
        <v>1.0105</v>
      </c>
      <c r="G20" s="18">
        <v>0.36799999999999999</v>
      </c>
      <c r="H20" s="18">
        <v>0.222</v>
      </c>
      <c r="I20" s="18">
        <v>0.32</v>
      </c>
      <c r="J20" s="18">
        <v>10</v>
      </c>
      <c r="K20" s="18">
        <v>4</v>
      </c>
      <c r="L20" s="18" t="s">
        <v>18</v>
      </c>
      <c r="M20" s="18" t="s">
        <v>19</v>
      </c>
      <c r="N20" s="18" t="s">
        <v>20</v>
      </c>
      <c r="O20" s="18">
        <v>4</v>
      </c>
      <c r="P20" s="18" t="s">
        <v>59</v>
      </c>
      <c r="Q20" s="18">
        <v>6.1</v>
      </c>
      <c r="R20" s="18">
        <f t="shared" si="0"/>
        <v>3</v>
      </c>
      <c r="S20" s="18">
        <f t="shared" si="1"/>
        <v>2</v>
      </c>
      <c r="T20" s="18">
        <f t="shared" si="2"/>
        <v>0</v>
      </c>
      <c r="U20" s="20" t="str">
        <f t="shared" si="3"/>
        <v>2</v>
      </c>
      <c r="V20" s="21">
        <f t="shared" si="4"/>
        <v>0.4783033333333333</v>
      </c>
      <c r="W20" s="21">
        <f t="shared" si="5"/>
        <v>0.38264266666666669</v>
      </c>
      <c r="Y20" s="6" t="s">
        <v>30</v>
      </c>
      <c r="Z20" s="4">
        <f t="shared" si="6"/>
        <v>0.32817859920634923</v>
      </c>
      <c r="AA20" s="4">
        <f t="shared" si="7"/>
        <v>1.1176695833333332</v>
      </c>
      <c r="AB20" s="8">
        <f t="shared" si="8"/>
        <v>1.3916000000000001E-2</v>
      </c>
    </row>
    <row r="21" spans="1:28" x14ac:dyDescent="0.25">
      <c r="A21" s="18">
        <v>594</v>
      </c>
      <c r="B21" s="18" t="s">
        <v>22</v>
      </c>
      <c r="C21" s="18">
        <v>0.66</v>
      </c>
      <c r="D21" s="18">
        <v>0.52</v>
      </c>
      <c r="E21" s="18">
        <v>0.18</v>
      </c>
      <c r="F21" s="18">
        <v>1.514</v>
      </c>
      <c r="G21" s="18">
        <v>0.52600000000000002</v>
      </c>
      <c r="H21" s="18">
        <v>0.29749999999999999</v>
      </c>
      <c r="I21" s="18">
        <v>0.42</v>
      </c>
      <c r="J21" s="18">
        <v>19</v>
      </c>
      <c r="K21" s="18">
        <v>3</v>
      </c>
      <c r="L21" s="18" t="s">
        <v>46</v>
      </c>
      <c r="M21" s="18" t="s">
        <v>47</v>
      </c>
      <c r="N21" s="18" t="s">
        <v>48</v>
      </c>
      <c r="O21" s="18">
        <v>7</v>
      </c>
      <c r="P21" s="18" t="s">
        <v>26</v>
      </c>
      <c r="Q21" s="18">
        <v>2.5</v>
      </c>
      <c r="R21" s="18">
        <f t="shared" si="0"/>
        <v>3</v>
      </c>
      <c r="S21" s="18">
        <f t="shared" si="1"/>
        <v>2</v>
      </c>
      <c r="T21" s="18">
        <f t="shared" si="2"/>
        <v>0</v>
      </c>
      <c r="U21" s="20" t="str">
        <f t="shared" si="3"/>
        <v>2</v>
      </c>
      <c r="V21" s="21">
        <f t="shared" si="4"/>
        <v>0.77214000000000005</v>
      </c>
      <c r="W21" s="21">
        <f t="shared" si="5"/>
        <v>0.61771200000000004</v>
      </c>
    </row>
    <row r="22" spans="1:28" x14ac:dyDescent="0.25">
      <c r="A22" s="18">
        <v>3194</v>
      </c>
      <c r="B22" s="18" t="s">
        <v>31</v>
      </c>
      <c r="C22" s="18">
        <v>0.56499999999999995</v>
      </c>
      <c r="D22" s="18">
        <v>0.435</v>
      </c>
      <c r="E22" s="18">
        <v>0.185</v>
      </c>
      <c r="F22" s="18">
        <v>1.032</v>
      </c>
      <c r="G22" s="18">
        <v>0.35399999999999998</v>
      </c>
      <c r="H22" s="18">
        <v>0.20449999999999999</v>
      </c>
      <c r="I22" s="18">
        <v>0.31</v>
      </c>
      <c r="J22" s="18">
        <v>20</v>
      </c>
      <c r="K22" s="18">
        <v>5</v>
      </c>
      <c r="L22" s="18" t="s">
        <v>49</v>
      </c>
      <c r="M22" s="18" t="s">
        <v>50</v>
      </c>
      <c r="N22" s="18" t="s">
        <v>51</v>
      </c>
      <c r="O22" s="18">
        <v>9</v>
      </c>
      <c r="P22" s="18" t="s">
        <v>58</v>
      </c>
      <c r="Q22" s="18">
        <v>1.9</v>
      </c>
      <c r="R22" s="18">
        <f t="shared" si="0"/>
        <v>3</v>
      </c>
      <c r="S22" s="18">
        <f t="shared" si="1"/>
        <v>2</v>
      </c>
      <c r="T22" s="18">
        <f t="shared" si="2"/>
        <v>0</v>
      </c>
      <c r="U22" s="20" t="str">
        <f t="shared" si="3"/>
        <v>2</v>
      </c>
      <c r="V22" s="21">
        <f t="shared" si="4"/>
        <v>0.49622000000000005</v>
      </c>
      <c r="W22" s="21">
        <f t="shared" si="5"/>
        <v>0.39697600000000005</v>
      </c>
    </row>
    <row r="23" spans="1:28" x14ac:dyDescent="0.25">
      <c r="A23" s="18">
        <v>2616</v>
      </c>
      <c r="B23" s="18" t="s">
        <v>31</v>
      </c>
      <c r="C23" s="18">
        <v>0.64500000000000002</v>
      </c>
      <c r="D23" s="18">
        <v>0.5</v>
      </c>
      <c r="E23" s="18">
        <v>0.17499999999999999</v>
      </c>
      <c r="F23" s="18">
        <v>1.5105</v>
      </c>
      <c r="G23" s="18">
        <v>0.67349999999999999</v>
      </c>
      <c r="H23" s="18">
        <v>0.3755</v>
      </c>
      <c r="I23" s="18">
        <v>0.3775</v>
      </c>
      <c r="J23" s="18">
        <v>12</v>
      </c>
      <c r="K23" s="18">
        <v>11</v>
      </c>
      <c r="L23" s="18" t="s">
        <v>37</v>
      </c>
      <c r="M23" s="18" t="s">
        <v>38</v>
      </c>
      <c r="N23" s="18" t="s">
        <v>29</v>
      </c>
      <c r="O23" s="18">
        <v>6</v>
      </c>
      <c r="P23" s="18" t="s">
        <v>79</v>
      </c>
      <c r="Q23" s="18">
        <v>14.1</v>
      </c>
      <c r="R23" s="18">
        <f t="shared" si="0"/>
        <v>3</v>
      </c>
      <c r="S23" s="18">
        <f t="shared" si="1"/>
        <v>3</v>
      </c>
      <c r="T23" s="18">
        <f t="shared" si="2"/>
        <v>3</v>
      </c>
      <c r="U23" s="20" t="str">
        <f t="shared" si="3"/>
        <v>3</v>
      </c>
      <c r="V23" s="21">
        <f t="shared" si="4"/>
        <v>0.76028499999999988</v>
      </c>
      <c r="W23" s="21">
        <f t="shared" si="5"/>
        <v>0.76028499999999988</v>
      </c>
    </row>
    <row r="24" spans="1:28" x14ac:dyDescent="0.25">
      <c r="A24" s="18">
        <v>3033</v>
      </c>
      <c r="B24" s="18" t="s">
        <v>17</v>
      </c>
      <c r="C24" s="18">
        <v>0.53500000000000003</v>
      </c>
      <c r="D24" s="18">
        <v>0.42</v>
      </c>
      <c r="E24" s="18">
        <v>0.14499999999999999</v>
      </c>
      <c r="F24" s="18">
        <v>0.6885</v>
      </c>
      <c r="G24" s="18">
        <v>0.27300000000000002</v>
      </c>
      <c r="H24" s="18">
        <v>0.1515</v>
      </c>
      <c r="I24" s="18">
        <v>0.23699999999999999</v>
      </c>
      <c r="J24" s="18">
        <v>9</v>
      </c>
      <c r="K24" s="18">
        <v>4</v>
      </c>
      <c r="L24" s="18" t="s">
        <v>18</v>
      </c>
      <c r="M24" s="18" t="s">
        <v>19</v>
      </c>
      <c r="N24" s="18" t="s">
        <v>20</v>
      </c>
      <c r="O24" s="18">
        <v>8</v>
      </c>
      <c r="P24" s="18" t="s">
        <v>30</v>
      </c>
      <c r="Q24" s="18">
        <v>12.3</v>
      </c>
      <c r="R24" s="18">
        <f t="shared" si="0"/>
        <v>3</v>
      </c>
      <c r="S24" s="18">
        <f t="shared" si="1"/>
        <v>2</v>
      </c>
      <c r="T24" s="18">
        <f t="shared" si="2"/>
        <v>0</v>
      </c>
      <c r="U24" s="20" t="str">
        <f t="shared" si="3"/>
        <v>2</v>
      </c>
      <c r="V24" s="21">
        <f t="shared" si="4"/>
        <v>0.32130000000000003</v>
      </c>
      <c r="W24" s="21">
        <f t="shared" si="5"/>
        <v>0.25704000000000005</v>
      </c>
    </row>
    <row r="25" spans="1:28" x14ac:dyDescent="0.25">
      <c r="A25" s="18">
        <v>205</v>
      </c>
      <c r="B25" s="18" t="s">
        <v>31</v>
      </c>
      <c r="C25" s="18">
        <v>0.42</v>
      </c>
      <c r="D25" s="18">
        <v>0.33500000000000002</v>
      </c>
      <c r="E25" s="18">
        <v>0.115</v>
      </c>
      <c r="F25" s="18">
        <v>0.36899999999999999</v>
      </c>
      <c r="G25" s="18">
        <v>0.17100000000000001</v>
      </c>
      <c r="H25" s="18">
        <v>7.0999999999999994E-2</v>
      </c>
      <c r="I25" s="18">
        <v>0.12</v>
      </c>
      <c r="J25" s="18">
        <v>8</v>
      </c>
      <c r="K25" s="18">
        <v>2</v>
      </c>
      <c r="L25" s="18" t="s">
        <v>52</v>
      </c>
      <c r="M25" s="18" t="s">
        <v>53</v>
      </c>
      <c r="N25" s="18" t="s">
        <v>54</v>
      </c>
      <c r="O25" s="18">
        <v>1</v>
      </c>
      <c r="P25" s="18" t="s">
        <v>21</v>
      </c>
      <c r="Q25" s="18">
        <v>22.1</v>
      </c>
      <c r="R25" s="18">
        <f t="shared" si="0"/>
        <v>3</v>
      </c>
      <c r="S25" s="18">
        <f t="shared" si="1"/>
        <v>2</v>
      </c>
      <c r="T25" s="18">
        <f t="shared" si="2"/>
        <v>0</v>
      </c>
      <c r="U25" s="20" t="str">
        <f t="shared" si="3"/>
        <v>2</v>
      </c>
      <c r="V25" s="21">
        <f t="shared" si="4"/>
        <v>0.158055</v>
      </c>
      <c r="W25" s="21">
        <f t="shared" si="5"/>
        <v>0.126444</v>
      </c>
    </row>
    <row r="26" spans="1:28" x14ac:dyDescent="0.25">
      <c r="A26" s="18">
        <v>885</v>
      </c>
      <c r="B26" s="18" t="s">
        <v>31</v>
      </c>
      <c r="C26" s="18">
        <v>0.66</v>
      </c>
      <c r="D26" s="18">
        <v>0.52</v>
      </c>
      <c r="E26" s="18">
        <v>0.19</v>
      </c>
      <c r="F26" s="18">
        <v>1.5580000000000001</v>
      </c>
      <c r="G26" s="18">
        <v>0.755</v>
      </c>
      <c r="H26" s="18">
        <v>0.29799999999999999</v>
      </c>
      <c r="I26" s="18">
        <v>0.4</v>
      </c>
      <c r="J26" s="18">
        <v>10</v>
      </c>
      <c r="K26" s="18">
        <v>14</v>
      </c>
      <c r="L26" s="18" t="s">
        <v>60</v>
      </c>
      <c r="M26" s="18" t="s">
        <v>61</v>
      </c>
      <c r="N26" s="18" t="s">
        <v>62</v>
      </c>
      <c r="O26" s="18">
        <v>6</v>
      </c>
      <c r="P26" s="18" t="s">
        <v>79</v>
      </c>
      <c r="Q26" s="18">
        <v>14.1</v>
      </c>
      <c r="R26" s="18">
        <f t="shared" si="0"/>
        <v>3</v>
      </c>
      <c r="S26" s="18">
        <f t="shared" si="1"/>
        <v>3</v>
      </c>
      <c r="T26" s="18">
        <f t="shared" si="2"/>
        <v>3</v>
      </c>
      <c r="U26" s="20" t="str">
        <f t="shared" si="3"/>
        <v>3</v>
      </c>
      <c r="V26" s="21">
        <f t="shared" si="4"/>
        <v>0.79717666666666664</v>
      </c>
      <c r="W26" s="21">
        <f t="shared" si="5"/>
        <v>0.79717666666666664</v>
      </c>
    </row>
    <row r="27" spans="1:28" x14ac:dyDescent="0.25">
      <c r="A27" s="18">
        <v>3010</v>
      </c>
      <c r="B27" s="18" t="s">
        <v>17</v>
      </c>
      <c r="C27" s="18">
        <v>0.255</v>
      </c>
      <c r="D27" s="18">
        <v>0.185</v>
      </c>
      <c r="E27" s="18">
        <v>6.5000000000000002E-2</v>
      </c>
      <c r="F27" s="18">
        <v>7.3999999999999996E-2</v>
      </c>
      <c r="G27" s="18">
        <v>3.0499999999999999E-2</v>
      </c>
      <c r="H27" s="18">
        <v>1.6500000000000001E-2</v>
      </c>
      <c r="I27" s="18">
        <v>0.02</v>
      </c>
      <c r="J27" s="18">
        <v>4</v>
      </c>
      <c r="K27" s="18">
        <v>12</v>
      </c>
      <c r="L27" s="18" t="s">
        <v>63</v>
      </c>
      <c r="M27" s="18" t="s">
        <v>64</v>
      </c>
      <c r="N27" s="18" t="s">
        <v>29</v>
      </c>
      <c r="O27" s="18">
        <v>10</v>
      </c>
      <c r="P27" s="18" t="s">
        <v>35</v>
      </c>
      <c r="Q27" s="18">
        <v>24.1</v>
      </c>
      <c r="R27" s="18">
        <f t="shared" si="0"/>
        <v>3</v>
      </c>
      <c r="S27" s="18">
        <f t="shared" si="1"/>
        <v>2</v>
      </c>
      <c r="T27" s="18">
        <f t="shared" si="2"/>
        <v>0</v>
      </c>
      <c r="U27" s="20" t="str">
        <f t="shared" si="3"/>
        <v>2</v>
      </c>
      <c r="V27" s="21">
        <f t="shared" si="4"/>
        <v>2.7194999999999997E-2</v>
      </c>
      <c r="W27" s="21">
        <f t="shared" si="5"/>
        <v>2.1755999999999998E-2</v>
      </c>
    </row>
    <row r="28" spans="1:28" x14ac:dyDescent="0.25">
      <c r="A28" s="18">
        <v>1752</v>
      </c>
      <c r="B28" s="18" t="s">
        <v>22</v>
      </c>
      <c r="C28" s="18">
        <v>0.71</v>
      </c>
      <c r="D28" s="18">
        <v>0.54</v>
      </c>
      <c r="E28" s="18">
        <v>0.20499999999999999</v>
      </c>
      <c r="F28" s="18">
        <v>1.5805</v>
      </c>
      <c r="G28" s="18">
        <v>0.80200000000000005</v>
      </c>
      <c r="H28" s="18">
        <v>0.28699999999999998</v>
      </c>
      <c r="I28" s="18">
        <v>0.435</v>
      </c>
      <c r="J28" s="18">
        <v>10</v>
      </c>
      <c r="K28" s="18">
        <v>7</v>
      </c>
      <c r="L28" s="18" t="s">
        <v>43</v>
      </c>
      <c r="M28" s="18" t="s">
        <v>44</v>
      </c>
      <c r="N28" s="18" t="s">
        <v>45</v>
      </c>
      <c r="O28" s="18">
        <v>4</v>
      </c>
      <c r="P28" s="18" t="s">
        <v>59</v>
      </c>
      <c r="Q28" s="18">
        <v>6.1</v>
      </c>
      <c r="R28" s="18">
        <f t="shared" si="0"/>
        <v>3</v>
      </c>
      <c r="S28" s="18">
        <f t="shared" si="1"/>
        <v>2</v>
      </c>
      <c r="T28" s="18">
        <f t="shared" si="2"/>
        <v>0</v>
      </c>
      <c r="U28" s="20" t="str">
        <f t="shared" si="3"/>
        <v>2</v>
      </c>
      <c r="V28" s="21">
        <f t="shared" si="4"/>
        <v>0.83107958333333343</v>
      </c>
      <c r="W28" s="21">
        <f t="shared" si="5"/>
        <v>0.66486366666666674</v>
      </c>
    </row>
    <row r="29" spans="1:28" x14ac:dyDescent="0.25">
      <c r="A29" s="18">
        <v>762</v>
      </c>
      <c r="B29" s="18" t="s">
        <v>22</v>
      </c>
      <c r="C29" s="18">
        <v>0.55000000000000004</v>
      </c>
      <c r="D29" s="18">
        <v>0.44</v>
      </c>
      <c r="E29" s="18">
        <v>0.155</v>
      </c>
      <c r="F29" s="18">
        <v>0.94599999999999995</v>
      </c>
      <c r="G29" s="18">
        <v>0.313</v>
      </c>
      <c r="H29" s="18">
        <v>0.1825</v>
      </c>
      <c r="I29" s="18">
        <v>0.33500000000000002</v>
      </c>
      <c r="J29" s="18">
        <v>16</v>
      </c>
      <c r="K29" s="18">
        <v>7</v>
      </c>
      <c r="L29" s="18" t="s">
        <v>43</v>
      </c>
      <c r="M29" s="18" t="s">
        <v>44</v>
      </c>
      <c r="N29" s="18" t="s">
        <v>45</v>
      </c>
      <c r="O29" s="18">
        <v>8</v>
      </c>
      <c r="P29" s="18" t="s">
        <v>30</v>
      </c>
      <c r="Q29" s="18">
        <v>12.3</v>
      </c>
      <c r="R29" s="18">
        <f t="shared" si="0"/>
        <v>3</v>
      </c>
      <c r="S29" s="18">
        <f t="shared" si="1"/>
        <v>2</v>
      </c>
      <c r="T29" s="18">
        <f t="shared" si="2"/>
        <v>0</v>
      </c>
      <c r="U29" s="20" t="str">
        <f t="shared" si="3"/>
        <v>2</v>
      </c>
      <c r="V29" s="21">
        <f t="shared" si="4"/>
        <v>0.44856166666666664</v>
      </c>
      <c r="W29" s="21">
        <f t="shared" si="5"/>
        <v>0.35884933333333335</v>
      </c>
    </row>
    <row r="30" spans="1:28" x14ac:dyDescent="0.25">
      <c r="A30" s="18">
        <v>3875</v>
      </c>
      <c r="B30" s="18" t="s">
        <v>22</v>
      </c>
      <c r="C30" s="18">
        <v>0.52500000000000002</v>
      </c>
      <c r="D30" s="18">
        <v>0.41</v>
      </c>
      <c r="E30" s="18">
        <v>0.15</v>
      </c>
      <c r="F30" s="18">
        <v>0.70799999999999996</v>
      </c>
      <c r="G30" s="18">
        <v>0.27400000000000002</v>
      </c>
      <c r="H30" s="18">
        <v>0.151</v>
      </c>
      <c r="I30" s="18">
        <v>0.25</v>
      </c>
      <c r="J30" s="18">
        <v>12</v>
      </c>
      <c r="K30" s="18">
        <v>15</v>
      </c>
      <c r="L30" s="18" t="s">
        <v>32</v>
      </c>
      <c r="M30" s="18" t="s">
        <v>33</v>
      </c>
      <c r="N30" s="18" t="s">
        <v>29</v>
      </c>
      <c r="O30" s="18">
        <v>5</v>
      </c>
      <c r="P30" s="18" t="s">
        <v>34</v>
      </c>
      <c r="Q30" s="18">
        <v>12.8</v>
      </c>
      <c r="R30" s="18">
        <f t="shared" si="0"/>
        <v>3</v>
      </c>
      <c r="S30" s="18">
        <f t="shared" si="1"/>
        <v>2</v>
      </c>
      <c r="T30" s="18">
        <f t="shared" si="2"/>
        <v>0</v>
      </c>
      <c r="U30" s="20" t="str">
        <f t="shared" si="3"/>
        <v>2</v>
      </c>
      <c r="V30" s="21">
        <f t="shared" si="4"/>
        <v>0.32862999999999998</v>
      </c>
      <c r="W30" s="21">
        <f t="shared" si="5"/>
        <v>0.26290399999999997</v>
      </c>
    </row>
    <row r="31" spans="1:28" x14ac:dyDescent="0.25">
      <c r="A31" s="18">
        <v>1123</v>
      </c>
      <c r="B31" s="18" t="s">
        <v>31</v>
      </c>
      <c r="C31" s="18">
        <v>0.54500000000000004</v>
      </c>
      <c r="D31" s="18">
        <v>0.41499999999999998</v>
      </c>
      <c r="E31" s="18">
        <v>0.14000000000000001</v>
      </c>
      <c r="F31" s="18">
        <v>0.82</v>
      </c>
      <c r="G31" s="18">
        <v>0.46150000000000002</v>
      </c>
      <c r="H31" s="18">
        <v>0.127</v>
      </c>
      <c r="I31" s="18">
        <v>0.218</v>
      </c>
      <c r="J31" s="18">
        <v>9</v>
      </c>
      <c r="K31" s="18">
        <v>11</v>
      </c>
      <c r="L31" s="18" t="s">
        <v>37</v>
      </c>
      <c r="M31" s="18" t="s">
        <v>38</v>
      </c>
      <c r="N31" s="18" t="s">
        <v>29</v>
      </c>
      <c r="O31" s="18">
        <v>10</v>
      </c>
      <c r="P31" s="18" t="s">
        <v>35</v>
      </c>
      <c r="Q31" s="18">
        <v>24.1</v>
      </c>
      <c r="R31" s="18">
        <f t="shared" si="0"/>
        <v>3</v>
      </c>
      <c r="S31" s="18">
        <f t="shared" si="1"/>
        <v>3</v>
      </c>
      <c r="T31" s="18">
        <f t="shared" si="2"/>
        <v>3</v>
      </c>
      <c r="U31" s="20" t="str">
        <f t="shared" si="3"/>
        <v>3</v>
      </c>
      <c r="V31" s="21">
        <f t="shared" si="4"/>
        <v>0.38266666666666665</v>
      </c>
      <c r="W31" s="21">
        <f t="shared" si="5"/>
        <v>0.38266666666666665</v>
      </c>
    </row>
    <row r="32" spans="1:28" x14ac:dyDescent="0.25">
      <c r="A32" s="18">
        <v>1031</v>
      </c>
      <c r="B32" s="18" t="s">
        <v>22</v>
      </c>
      <c r="C32" s="18">
        <v>0.64500000000000002</v>
      </c>
      <c r="D32" s="18">
        <v>0.51500000000000001</v>
      </c>
      <c r="E32" s="18">
        <v>0.15</v>
      </c>
      <c r="F32" s="18">
        <v>1.212</v>
      </c>
      <c r="G32" s="18">
        <v>0.51500000000000001</v>
      </c>
      <c r="H32" s="18">
        <v>0.20549999999999999</v>
      </c>
      <c r="I32" s="18">
        <v>0.38500000000000001</v>
      </c>
      <c r="J32" s="18">
        <v>10</v>
      </c>
      <c r="K32" s="18">
        <v>15</v>
      </c>
      <c r="L32" s="18" t="s">
        <v>32</v>
      </c>
      <c r="M32" s="18" t="s">
        <v>33</v>
      </c>
      <c r="N32" s="18" t="s">
        <v>29</v>
      </c>
      <c r="O32" s="18">
        <v>8</v>
      </c>
      <c r="P32" s="18" t="s">
        <v>30</v>
      </c>
      <c r="Q32" s="18">
        <v>12.3</v>
      </c>
      <c r="R32" s="18">
        <f t="shared" si="0"/>
        <v>3</v>
      </c>
      <c r="S32" s="18">
        <f t="shared" si="1"/>
        <v>2</v>
      </c>
      <c r="T32" s="18">
        <f t="shared" si="2"/>
        <v>0</v>
      </c>
      <c r="U32" s="20" t="str">
        <f t="shared" si="3"/>
        <v>2</v>
      </c>
      <c r="V32" s="21">
        <f t="shared" si="4"/>
        <v>0.60802</v>
      </c>
      <c r="W32" s="21">
        <f t="shared" si="5"/>
        <v>0.48641600000000002</v>
      </c>
    </row>
    <row r="33" spans="1:23" x14ac:dyDescent="0.25">
      <c r="A33" s="18">
        <v>3527</v>
      </c>
      <c r="B33" s="18" t="s">
        <v>17</v>
      </c>
      <c r="C33" s="18">
        <v>0.33500000000000002</v>
      </c>
      <c r="D33" s="18">
        <v>0.26</v>
      </c>
      <c r="E33" s="18">
        <v>8.5000000000000006E-2</v>
      </c>
      <c r="F33" s="18">
        <v>0.192</v>
      </c>
      <c r="G33" s="18">
        <v>9.7000000000000003E-2</v>
      </c>
      <c r="H33" s="18">
        <v>0.03</v>
      </c>
      <c r="I33" s="18">
        <v>5.3999999999999999E-2</v>
      </c>
      <c r="J33" s="18">
        <v>6</v>
      </c>
      <c r="K33" s="18">
        <v>12</v>
      </c>
      <c r="L33" s="18" t="s">
        <v>63</v>
      </c>
      <c r="M33" s="18" t="s">
        <v>64</v>
      </c>
      <c r="N33" s="18" t="s">
        <v>29</v>
      </c>
      <c r="O33" s="18">
        <v>5</v>
      </c>
      <c r="P33" s="18" t="s">
        <v>34</v>
      </c>
      <c r="Q33" s="18">
        <v>12.8</v>
      </c>
      <c r="R33" s="18">
        <f t="shared" si="0"/>
        <v>3</v>
      </c>
      <c r="S33" s="18">
        <f t="shared" si="1"/>
        <v>2</v>
      </c>
      <c r="T33" s="18">
        <f t="shared" si="2"/>
        <v>0</v>
      </c>
      <c r="U33" s="20" t="str">
        <f t="shared" si="3"/>
        <v>2</v>
      </c>
      <c r="V33" s="21">
        <f t="shared" si="4"/>
        <v>7.6160000000000005E-2</v>
      </c>
      <c r="W33" s="21">
        <f t="shared" si="5"/>
        <v>6.092800000000001E-2</v>
      </c>
    </row>
    <row r="34" spans="1:23" x14ac:dyDescent="0.25">
      <c r="A34" s="18">
        <v>1261</v>
      </c>
      <c r="B34" s="18" t="s">
        <v>17</v>
      </c>
      <c r="C34" s="18">
        <v>0.44</v>
      </c>
      <c r="D34" s="18">
        <v>0.34</v>
      </c>
      <c r="E34" s="18">
        <v>0.12</v>
      </c>
      <c r="F34" s="18">
        <v>0.438</v>
      </c>
      <c r="G34" s="18">
        <v>0.21149999999999999</v>
      </c>
      <c r="H34" s="18">
        <v>8.3000000000000004E-2</v>
      </c>
      <c r="I34" s="18">
        <v>0.12</v>
      </c>
      <c r="J34" s="18">
        <v>9</v>
      </c>
      <c r="K34" s="18">
        <v>1</v>
      </c>
      <c r="L34" s="18" t="s">
        <v>65</v>
      </c>
      <c r="M34" s="18" t="s">
        <v>66</v>
      </c>
      <c r="N34" s="18" t="s">
        <v>29</v>
      </c>
      <c r="O34" s="18">
        <v>6</v>
      </c>
      <c r="P34" s="18" t="s">
        <v>79</v>
      </c>
      <c r="Q34" s="18">
        <v>14.1</v>
      </c>
      <c r="R34" s="18">
        <f t="shared" si="0"/>
        <v>3</v>
      </c>
      <c r="S34" s="18">
        <f t="shared" si="1"/>
        <v>2</v>
      </c>
      <c r="T34" s="18">
        <f t="shared" si="2"/>
        <v>0</v>
      </c>
      <c r="U34" s="20" t="str">
        <f t="shared" si="3"/>
        <v>2</v>
      </c>
      <c r="V34" s="21">
        <f t="shared" si="4"/>
        <v>0.18979999999999997</v>
      </c>
      <c r="W34" s="21">
        <f t="shared" si="5"/>
        <v>0.15183999999999997</v>
      </c>
    </row>
    <row r="35" spans="1:23" x14ac:dyDescent="0.25">
      <c r="A35" s="18">
        <v>110</v>
      </c>
      <c r="B35" s="18" t="s">
        <v>22</v>
      </c>
      <c r="C35" s="18">
        <v>0.435</v>
      </c>
      <c r="D35" s="18">
        <v>0.39500000000000002</v>
      </c>
      <c r="E35" s="18">
        <v>0.105</v>
      </c>
      <c r="F35" s="18">
        <v>0.36349999999999999</v>
      </c>
      <c r="G35" s="18">
        <v>0.13600000000000001</v>
      </c>
      <c r="H35" s="18">
        <v>9.8000000000000004E-2</v>
      </c>
      <c r="I35" s="18">
        <v>0.13</v>
      </c>
      <c r="J35" s="18">
        <v>9</v>
      </c>
      <c r="K35" s="18">
        <v>2</v>
      </c>
      <c r="L35" s="18" t="s">
        <v>52</v>
      </c>
      <c r="M35" s="18" t="s">
        <v>53</v>
      </c>
      <c r="N35" s="18" t="s">
        <v>54</v>
      </c>
      <c r="O35" s="18">
        <v>9</v>
      </c>
      <c r="P35" s="18" t="s">
        <v>58</v>
      </c>
      <c r="Q35" s="18">
        <v>1.9</v>
      </c>
      <c r="R35" s="18">
        <f t="shared" si="0"/>
        <v>3</v>
      </c>
      <c r="S35" s="18">
        <f t="shared" si="1"/>
        <v>2</v>
      </c>
      <c r="T35" s="18">
        <f t="shared" si="2"/>
        <v>0</v>
      </c>
      <c r="U35" s="20" t="str">
        <f t="shared" si="3"/>
        <v>2</v>
      </c>
      <c r="V35" s="21">
        <f t="shared" si="4"/>
        <v>0.15963708333333329</v>
      </c>
      <c r="W35" s="21">
        <f t="shared" si="5"/>
        <v>0.12770966666666664</v>
      </c>
    </row>
    <row r="36" spans="1:23" x14ac:dyDescent="0.25">
      <c r="A36" s="18">
        <v>3644</v>
      </c>
      <c r="B36" s="18" t="s">
        <v>17</v>
      </c>
      <c r="C36" s="18">
        <v>0.47</v>
      </c>
      <c r="D36" s="18">
        <v>0.34499999999999997</v>
      </c>
      <c r="E36" s="18">
        <v>0.12</v>
      </c>
      <c r="F36" s="18">
        <v>0.36849999999999999</v>
      </c>
      <c r="G36" s="18">
        <v>0.1525</v>
      </c>
      <c r="H36" s="18">
        <v>6.1499999999999999E-2</v>
      </c>
      <c r="I36" s="18">
        <v>0.125</v>
      </c>
      <c r="J36" s="18">
        <v>8</v>
      </c>
      <c r="K36" s="18">
        <v>6</v>
      </c>
      <c r="L36" s="18" t="s">
        <v>40</v>
      </c>
      <c r="M36" s="18" t="s">
        <v>41</v>
      </c>
      <c r="N36" s="18" t="s">
        <v>42</v>
      </c>
      <c r="O36" s="18">
        <v>1</v>
      </c>
      <c r="P36" s="18" t="s">
        <v>21</v>
      </c>
      <c r="Q36" s="18">
        <v>22.1</v>
      </c>
      <c r="R36" s="18">
        <f t="shared" si="0"/>
        <v>3</v>
      </c>
      <c r="S36" s="18">
        <f t="shared" si="1"/>
        <v>2</v>
      </c>
      <c r="T36" s="18">
        <f t="shared" si="2"/>
        <v>0</v>
      </c>
      <c r="U36" s="20" t="str">
        <f t="shared" si="3"/>
        <v>2</v>
      </c>
      <c r="V36" s="21">
        <f t="shared" si="4"/>
        <v>0.16183291666666666</v>
      </c>
      <c r="W36" s="21">
        <f t="shared" si="5"/>
        <v>0.12946633333333332</v>
      </c>
    </row>
    <row r="37" spans="1:23" x14ac:dyDescent="0.25">
      <c r="A37" s="18">
        <v>3155</v>
      </c>
      <c r="B37" s="18" t="s">
        <v>31</v>
      </c>
      <c r="C37" s="18">
        <v>0.54</v>
      </c>
      <c r="D37" s="18">
        <v>0.41</v>
      </c>
      <c r="E37" s="18">
        <v>0.13</v>
      </c>
      <c r="F37" s="18">
        <v>0.56000000000000005</v>
      </c>
      <c r="G37" s="18">
        <v>0.23749999999999999</v>
      </c>
      <c r="H37" s="18">
        <v>0.1065</v>
      </c>
      <c r="I37" s="18">
        <v>0.17499999999999999</v>
      </c>
      <c r="J37" s="18">
        <v>7</v>
      </c>
      <c r="K37" s="18">
        <v>11</v>
      </c>
      <c r="L37" s="18" t="s">
        <v>37</v>
      </c>
      <c r="M37" s="18" t="s">
        <v>38</v>
      </c>
      <c r="N37" s="18" t="s">
        <v>29</v>
      </c>
      <c r="O37" s="18">
        <v>10</v>
      </c>
      <c r="P37" s="18" t="s">
        <v>35</v>
      </c>
      <c r="Q37" s="18">
        <v>24.1</v>
      </c>
      <c r="R37" s="18">
        <f t="shared" si="0"/>
        <v>3</v>
      </c>
      <c r="S37" s="18">
        <f t="shared" si="1"/>
        <v>2</v>
      </c>
      <c r="T37" s="18">
        <f t="shared" si="2"/>
        <v>0</v>
      </c>
      <c r="U37" s="20" t="str">
        <f t="shared" si="3"/>
        <v>2</v>
      </c>
      <c r="V37" s="21">
        <f t="shared" si="4"/>
        <v>0.25946666666666673</v>
      </c>
      <c r="W37" s="21">
        <f t="shared" si="5"/>
        <v>0.20757333333333339</v>
      </c>
    </row>
    <row r="38" spans="1:23" x14ac:dyDescent="0.25">
      <c r="A38" s="18">
        <v>1776</v>
      </c>
      <c r="B38" s="18" t="s">
        <v>17</v>
      </c>
      <c r="C38" s="18">
        <v>0.48499999999999999</v>
      </c>
      <c r="D38" s="18">
        <v>0.36499999999999999</v>
      </c>
      <c r="E38" s="18">
        <v>0.105</v>
      </c>
      <c r="F38" s="18">
        <v>0.52049999999999996</v>
      </c>
      <c r="G38" s="18">
        <v>0.19500000000000001</v>
      </c>
      <c r="H38" s="18">
        <v>0.123</v>
      </c>
      <c r="I38" s="18">
        <v>0.182</v>
      </c>
      <c r="J38" s="18">
        <v>8</v>
      </c>
      <c r="K38" s="18">
        <v>15</v>
      </c>
      <c r="L38" s="18" t="s">
        <v>32</v>
      </c>
      <c r="M38" s="18" t="s">
        <v>33</v>
      </c>
      <c r="N38" s="18" t="s">
        <v>29</v>
      </c>
      <c r="O38" s="18">
        <v>9</v>
      </c>
      <c r="P38" s="18" t="s">
        <v>58</v>
      </c>
      <c r="Q38" s="18">
        <v>1.9</v>
      </c>
      <c r="R38" s="18">
        <f t="shared" si="0"/>
        <v>3</v>
      </c>
      <c r="S38" s="18">
        <f t="shared" si="1"/>
        <v>2</v>
      </c>
      <c r="T38" s="18">
        <f t="shared" si="2"/>
        <v>0</v>
      </c>
      <c r="U38" s="20" t="str">
        <f t="shared" si="3"/>
        <v>2</v>
      </c>
      <c r="V38" s="21">
        <f t="shared" si="4"/>
        <v>0.23032124999999995</v>
      </c>
      <c r="W38" s="21">
        <f t="shared" si="5"/>
        <v>0.18425699999999998</v>
      </c>
    </row>
    <row r="39" spans="1:23" x14ac:dyDescent="0.25">
      <c r="A39" s="18">
        <v>3338</v>
      </c>
      <c r="B39" s="18" t="s">
        <v>17</v>
      </c>
      <c r="C39" s="18">
        <v>0.66</v>
      </c>
      <c r="D39" s="18">
        <v>0.52500000000000002</v>
      </c>
      <c r="E39" s="18">
        <v>0.18</v>
      </c>
      <c r="F39" s="18">
        <v>1.6935</v>
      </c>
      <c r="G39" s="18">
        <v>0.60250000000000004</v>
      </c>
      <c r="H39" s="18">
        <v>0.40050000000000002</v>
      </c>
      <c r="I39" s="18">
        <v>0.42</v>
      </c>
      <c r="J39" s="18">
        <v>15</v>
      </c>
      <c r="K39" s="18">
        <v>10</v>
      </c>
      <c r="L39" s="18" t="s">
        <v>23</v>
      </c>
      <c r="M39" s="18" t="s">
        <v>24</v>
      </c>
      <c r="N39" s="18" t="s">
        <v>25</v>
      </c>
      <c r="O39" s="18">
        <v>4</v>
      </c>
      <c r="P39" s="18" t="s">
        <v>59</v>
      </c>
      <c r="Q39" s="18">
        <v>6.1</v>
      </c>
      <c r="R39" s="18">
        <f t="shared" si="0"/>
        <v>3</v>
      </c>
      <c r="S39" s="18">
        <f t="shared" si="1"/>
        <v>3</v>
      </c>
      <c r="T39" s="18">
        <f t="shared" si="2"/>
        <v>3</v>
      </c>
      <c r="U39" s="20" t="str">
        <f t="shared" si="3"/>
        <v>3</v>
      </c>
      <c r="V39" s="21">
        <f t="shared" si="4"/>
        <v>0.86509625000000001</v>
      </c>
      <c r="W39" s="21">
        <f t="shared" si="5"/>
        <v>0.86509625000000001</v>
      </c>
    </row>
    <row r="40" spans="1:23" x14ac:dyDescent="0.25">
      <c r="A40" s="18">
        <v>2949</v>
      </c>
      <c r="B40" s="18" t="s">
        <v>22</v>
      </c>
      <c r="C40" s="18">
        <v>0.63500000000000001</v>
      </c>
      <c r="D40" s="18">
        <v>0.5</v>
      </c>
      <c r="E40" s="18">
        <v>0.19</v>
      </c>
      <c r="F40" s="18">
        <v>1.29</v>
      </c>
      <c r="G40" s="18">
        <v>0.59299999999999997</v>
      </c>
      <c r="H40" s="18">
        <v>0.30449999999999999</v>
      </c>
      <c r="I40" s="18">
        <v>0.35199999999999998</v>
      </c>
      <c r="J40" s="18">
        <v>8</v>
      </c>
      <c r="K40" s="18">
        <v>9</v>
      </c>
      <c r="L40" s="18" t="s">
        <v>67</v>
      </c>
      <c r="M40" s="18" t="s">
        <v>68</v>
      </c>
      <c r="N40" s="18" t="s">
        <v>69</v>
      </c>
      <c r="O40" s="18">
        <v>6</v>
      </c>
      <c r="P40" s="18" t="s">
        <v>79</v>
      </c>
      <c r="Q40" s="18">
        <v>14.1</v>
      </c>
      <c r="R40" s="18">
        <f t="shared" si="0"/>
        <v>3</v>
      </c>
      <c r="S40" s="18">
        <f t="shared" si="1"/>
        <v>2</v>
      </c>
      <c r="T40" s="18">
        <f t="shared" si="2"/>
        <v>0</v>
      </c>
      <c r="U40" s="20" t="str">
        <f t="shared" si="3"/>
        <v>2</v>
      </c>
      <c r="V40" s="21">
        <f t="shared" si="4"/>
        <v>0.65037499999999981</v>
      </c>
      <c r="W40" s="21">
        <f t="shared" si="5"/>
        <v>0.52029999999999987</v>
      </c>
    </row>
    <row r="41" spans="1:23" x14ac:dyDescent="0.25">
      <c r="A41" s="18">
        <v>1316</v>
      </c>
      <c r="B41" s="18" t="s">
        <v>17</v>
      </c>
      <c r="C41" s="18">
        <v>0.55000000000000004</v>
      </c>
      <c r="D41" s="18">
        <v>0.42499999999999999</v>
      </c>
      <c r="E41" s="18">
        <v>0.13500000000000001</v>
      </c>
      <c r="F41" s="18">
        <v>0.73050000000000004</v>
      </c>
      <c r="G41" s="18">
        <v>0.33250000000000002</v>
      </c>
      <c r="H41" s="18">
        <v>0.1545</v>
      </c>
      <c r="I41" s="18">
        <v>0.215</v>
      </c>
      <c r="J41" s="18">
        <v>9</v>
      </c>
      <c r="K41" s="18">
        <v>4</v>
      </c>
      <c r="L41" s="18" t="s">
        <v>18</v>
      </c>
      <c r="M41" s="18" t="s">
        <v>19</v>
      </c>
      <c r="N41" s="18" t="s">
        <v>20</v>
      </c>
      <c r="O41" s="18">
        <v>8</v>
      </c>
      <c r="P41" s="18" t="s">
        <v>30</v>
      </c>
      <c r="Q41" s="18">
        <v>12.3</v>
      </c>
      <c r="R41" s="18">
        <f t="shared" si="0"/>
        <v>3</v>
      </c>
      <c r="S41" s="18">
        <f t="shared" si="1"/>
        <v>2</v>
      </c>
      <c r="T41" s="18">
        <f t="shared" si="2"/>
        <v>0</v>
      </c>
      <c r="U41" s="20" t="str">
        <f t="shared" si="3"/>
        <v>2</v>
      </c>
      <c r="V41" s="21">
        <f t="shared" si="4"/>
        <v>0.34211749999999996</v>
      </c>
      <c r="W41" s="21">
        <f t="shared" si="5"/>
        <v>0.27369399999999999</v>
      </c>
    </row>
    <row r="42" spans="1:23" x14ac:dyDescent="0.25">
      <c r="A42" s="18">
        <v>1448</v>
      </c>
      <c r="B42" s="18" t="s">
        <v>31</v>
      </c>
      <c r="C42" s="18">
        <v>0.44</v>
      </c>
      <c r="D42" s="18">
        <v>0.32</v>
      </c>
      <c r="E42" s="18">
        <v>0.12</v>
      </c>
      <c r="F42" s="18">
        <v>0.45650000000000002</v>
      </c>
      <c r="G42" s="18">
        <v>0.24349999999999999</v>
      </c>
      <c r="H42" s="18">
        <v>9.1999999999999998E-2</v>
      </c>
      <c r="I42" s="18">
        <v>0.10249999999999999</v>
      </c>
      <c r="J42" s="18">
        <v>8</v>
      </c>
      <c r="K42" s="18">
        <v>6</v>
      </c>
      <c r="L42" s="18" t="s">
        <v>40</v>
      </c>
      <c r="M42" s="18" t="s">
        <v>41</v>
      </c>
      <c r="N42" s="18" t="s">
        <v>42</v>
      </c>
      <c r="O42" s="18">
        <v>8</v>
      </c>
      <c r="P42" s="18" t="s">
        <v>30</v>
      </c>
      <c r="Q42" s="18">
        <v>12.3</v>
      </c>
      <c r="R42" s="18">
        <f t="shared" si="0"/>
        <v>3</v>
      </c>
      <c r="S42" s="18">
        <f t="shared" si="1"/>
        <v>2</v>
      </c>
      <c r="T42" s="18">
        <f t="shared" si="2"/>
        <v>0</v>
      </c>
      <c r="U42" s="20" t="str">
        <f t="shared" si="3"/>
        <v>2</v>
      </c>
      <c r="V42" s="21">
        <f t="shared" si="4"/>
        <v>0.196295</v>
      </c>
      <c r="W42" s="21">
        <f t="shared" si="5"/>
        <v>0.15703600000000001</v>
      </c>
    </row>
    <row r="43" spans="1:23" x14ac:dyDescent="0.25">
      <c r="A43" s="18">
        <v>1793</v>
      </c>
      <c r="B43" s="18" t="s">
        <v>31</v>
      </c>
      <c r="C43" s="18">
        <v>0.56999999999999995</v>
      </c>
      <c r="D43" s="18">
        <v>0.45500000000000002</v>
      </c>
      <c r="E43" s="18">
        <v>0.17499999999999999</v>
      </c>
      <c r="F43" s="18">
        <v>1.02</v>
      </c>
      <c r="G43" s="18">
        <v>0.48049999999999998</v>
      </c>
      <c r="H43" s="18">
        <v>0.2145</v>
      </c>
      <c r="I43" s="18">
        <v>0.28999999999999998</v>
      </c>
      <c r="J43" s="18">
        <v>9</v>
      </c>
      <c r="K43" s="18">
        <v>2</v>
      </c>
      <c r="L43" s="18" t="s">
        <v>52</v>
      </c>
      <c r="M43" s="18" t="s">
        <v>53</v>
      </c>
      <c r="N43" s="18" t="s">
        <v>54</v>
      </c>
      <c r="O43" s="18">
        <v>6</v>
      </c>
      <c r="P43" s="18" t="s">
        <v>79</v>
      </c>
      <c r="Q43" s="18">
        <v>14.1</v>
      </c>
      <c r="R43" s="18">
        <f t="shared" si="0"/>
        <v>3</v>
      </c>
      <c r="S43" s="18">
        <f t="shared" si="1"/>
        <v>3</v>
      </c>
      <c r="T43" s="18">
        <f t="shared" si="2"/>
        <v>3</v>
      </c>
      <c r="U43" s="20" t="str">
        <f t="shared" si="3"/>
        <v>3</v>
      </c>
      <c r="V43" s="21">
        <f t="shared" si="4"/>
        <v>0.49300000000000005</v>
      </c>
      <c r="W43" s="21">
        <f t="shared" si="5"/>
        <v>0.49300000000000005</v>
      </c>
    </row>
    <row r="44" spans="1:23" x14ac:dyDescent="0.25">
      <c r="A44" s="18">
        <v>1253</v>
      </c>
      <c r="B44" s="18" t="s">
        <v>17</v>
      </c>
      <c r="C44" s="18">
        <v>0.41</v>
      </c>
      <c r="D44" s="18">
        <v>0.33500000000000002</v>
      </c>
      <c r="E44" s="18">
        <v>0.11</v>
      </c>
      <c r="F44" s="18">
        <v>0.33</v>
      </c>
      <c r="G44" s="18">
        <v>0.157</v>
      </c>
      <c r="H44" s="18">
        <v>7.0499999999999993E-2</v>
      </c>
      <c r="I44" s="18">
        <v>0.17</v>
      </c>
      <c r="J44" s="18">
        <v>7</v>
      </c>
      <c r="K44" s="18">
        <v>3</v>
      </c>
      <c r="L44" s="18" t="s">
        <v>46</v>
      </c>
      <c r="M44" s="18" t="s">
        <v>47</v>
      </c>
      <c r="N44" s="18" t="s">
        <v>48</v>
      </c>
      <c r="O44" s="18">
        <v>3</v>
      </c>
      <c r="P44" s="18" t="s">
        <v>39</v>
      </c>
      <c r="Q44" s="18">
        <v>3.6</v>
      </c>
      <c r="R44" s="18">
        <f t="shared" si="0"/>
        <v>3</v>
      </c>
      <c r="S44" s="18">
        <f t="shared" si="1"/>
        <v>2</v>
      </c>
      <c r="T44" s="18">
        <f t="shared" si="2"/>
        <v>0</v>
      </c>
      <c r="U44" s="20" t="str">
        <f t="shared" si="3"/>
        <v>2</v>
      </c>
      <c r="V44" s="21">
        <f t="shared" si="4"/>
        <v>0.14052499999999998</v>
      </c>
      <c r="W44" s="21">
        <f t="shared" si="5"/>
        <v>0.11241999999999999</v>
      </c>
    </row>
    <row r="45" spans="1:23" x14ac:dyDescent="0.25">
      <c r="A45" s="18">
        <v>796</v>
      </c>
      <c r="B45" s="18" t="s">
        <v>31</v>
      </c>
      <c r="C45" s="18">
        <v>0.51500000000000001</v>
      </c>
      <c r="D45" s="18">
        <v>0.40500000000000003</v>
      </c>
      <c r="E45" s="18">
        <v>0.14499999999999999</v>
      </c>
      <c r="F45" s="18">
        <v>0.69499999999999995</v>
      </c>
      <c r="G45" s="18">
        <v>0.215</v>
      </c>
      <c r="H45" s="18">
        <v>0.16350000000000001</v>
      </c>
      <c r="I45" s="18">
        <v>0.23400000000000001</v>
      </c>
      <c r="J45" s="18">
        <v>15</v>
      </c>
      <c r="K45" s="18">
        <v>14</v>
      </c>
      <c r="L45" s="18" t="s">
        <v>60</v>
      </c>
      <c r="M45" s="18" t="s">
        <v>61</v>
      </c>
      <c r="N45" s="18" t="s">
        <v>62</v>
      </c>
      <c r="O45" s="18">
        <v>10</v>
      </c>
      <c r="P45" s="18" t="s">
        <v>35</v>
      </c>
      <c r="Q45" s="18">
        <v>24.1</v>
      </c>
      <c r="R45" s="18">
        <f t="shared" si="0"/>
        <v>3</v>
      </c>
      <c r="S45" s="18">
        <f t="shared" si="1"/>
        <v>2</v>
      </c>
      <c r="T45" s="18">
        <f t="shared" si="2"/>
        <v>0</v>
      </c>
      <c r="U45" s="20" t="str">
        <f t="shared" si="3"/>
        <v>2</v>
      </c>
      <c r="V45" s="21">
        <f t="shared" si="4"/>
        <v>0.32027916666666661</v>
      </c>
      <c r="W45" s="21">
        <f t="shared" si="5"/>
        <v>0.2562233333333333</v>
      </c>
    </row>
    <row r="46" spans="1:23" x14ac:dyDescent="0.25">
      <c r="A46" s="18">
        <v>2516</v>
      </c>
      <c r="B46" s="18" t="s">
        <v>22</v>
      </c>
      <c r="C46" s="18">
        <v>0.47</v>
      </c>
      <c r="D46" s="18">
        <v>0.375</v>
      </c>
      <c r="E46" s="18">
        <v>0.12</v>
      </c>
      <c r="F46" s="18">
        <v>0.60150000000000003</v>
      </c>
      <c r="G46" s="18">
        <v>0.27650000000000002</v>
      </c>
      <c r="H46" s="18">
        <v>0.14549999999999999</v>
      </c>
      <c r="I46" s="18">
        <v>0.13500000000000001</v>
      </c>
      <c r="J46" s="18">
        <v>8</v>
      </c>
      <c r="K46" s="18">
        <v>15</v>
      </c>
      <c r="L46" s="18" t="s">
        <v>32</v>
      </c>
      <c r="M46" s="18" t="s">
        <v>33</v>
      </c>
      <c r="N46" s="18" t="s">
        <v>29</v>
      </c>
      <c r="O46" s="18">
        <v>6</v>
      </c>
      <c r="P46" s="18" t="s">
        <v>79</v>
      </c>
      <c r="Q46" s="18">
        <v>14.1</v>
      </c>
      <c r="R46" s="18">
        <f t="shared" si="0"/>
        <v>3</v>
      </c>
      <c r="S46" s="18">
        <f t="shared" si="1"/>
        <v>2</v>
      </c>
      <c r="T46" s="18">
        <f t="shared" si="2"/>
        <v>0</v>
      </c>
      <c r="U46" s="20" t="str">
        <f t="shared" si="3"/>
        <v>2</v>
      </c>
      <c r="V46" s="21">
        <f t="shared" si="4"/>
        <v>0.26716624999999999</v>
      </c>
      <c r="W46" s="21">
        <f t="shared" si="5"/>
        <v>0.21373300000000001</v>
      </c>
    </row>
    <row r="47" spans="1:23" x14ac:dyDescent="0.25">
      <c r="A47" s="18">
        <v>2315</v>
      </c>
      <c r="B47" s="18" t="s">
        <v>22</v>
      </c>
      <c r="C47" s="18">
        <v>0.57999999999999996</v>
      </c>
      <c r="D47" s="18">
        <v>0.47499999999999998</v>
      </c>
      <c r="E47" s="18">
        <v>0.13500000000000001</v>
      </c>
      <c r="F47" s="18">
        <v>0.92500000000000004</v>
      </c>
      <c r="G47" s="18">
        <v>0.39100000000000001</v>
      </c>
      <c r="H47" s="18">
        <v>0.16500000000000001</v>
      </c>
      <c r="I47" s="18">
        <v>0.27500000000000002</v>
      </c>
      <c r="J47" s="18">
        <v>14</v>
      </c>
      <c r="K47" s="18">
        <v>10</v>
      </c>
      <c r="L47" s="18" t="s">
        <v>23</v>
      </c>
      <c r="M47" s="18" t="s">
        <v>24</v>
      </c>
      <c r="N47" s="18" t="s">
        <v>25</v>
      </c>
      <c r="O47" s="18">
        <v>6</v>
      </c>
      <c r="P47" s="18" t="s">
        <v>79</v>
      </c>
      <c r="Q47" s="18">
        <v>14.1</v>
      </c>
      <c r="R47" s="18">
        <f t="shared" si="0"/>
        <v>3</v>
      </c>
      <c r="S47" s="18">
        <f t="shared" si="1"/>
        <v>2</v>
      </c>
      <c r="T47" s="18">
        <f t="shared" si="2"/>
        <v>0</v>
      </c>
      <c r="U47" s="20" t="str">
        <f t="shared" si="3"/>
        <v>2</v>
      </c>
      <c r="V47" s="21">
        <f t="shared" si="4"/>
        <v>0.44554166666666661</v>
      </c>
      <c r="W47" s="21">
        <f t="shared" si="5"/>
        <v>0.35643333333333332</v>
      </c>
    </row>
    <row r="48" spans="1:23" x14ac:dyDescent="0.25">
      <c r="A48" s="18">
        <v>1840</v>
      </c>
      <c r="B48" s="18" t="s">
        <v>17</v>
      </c>
      <c r="C48" s="18">
        <v>0.42</v>
      </c>
      <c r="D48" s="18">
        <v>0.32500000000000001</v>
      </c>
      <c r="E48" s="18">
        <v>0.1</v>
      </c>
      <c r="F48" s="18">
        <v>0.36799999999999999</v>
      </c>
      <c r="G48" s="18">
        <v>0.16750000000000001</v>
      </c>
      <c r="H48" s="18">
        <v>6.25E-2</v>
      </c>
      <c r="I48" s="18">
        <v>0.1135</v>
      </c>
      <c r="J48" s="18">
        <v>11</v>
      </c>
      <c r="K48" s="18">
        <v>13</v>
      </c>
      <c r="L48" s="18" t="s">
        <v>27</v>
      </c>
      <c r="M48" s="18" t="s">
        <v>28</v>
      </c>
      <c r="N48" s="18" t="s">
        <v>29</v>
      </c>
      <c r="O48" s="18">
        <v>4</v>
      </c>
      <c r="P48" s="18" t="s">
        <v>59</v>
      </c>
      <c r="Q48" s="18">
        <v>6.1</v>
      </c>
      <c r="R48" s="18">
        <f t="shared" si="0"/>
        <v>3</v>
      </c>
      <c r="S48" s="18">
        <f t="shared" si="1"/>
        <v>2</v>
      </c>
      <c r="T48" s="18">
        <f t="shared" si="2"/>
        <v>0</v>
      </c>
      <c r="U48" s="20" t="str">
        <f t="shared" si="3"/>
        <v>2</v>
      </c>
      <c r="V48" s="21">
        <f t="shared" si="4"/>
        <v>0.15609333333333333</v>
      </c>
      <c r="W48" s="21">
        <f t="shared" si="5"/>
        <v>0.12487466666666668</v>
      </c>
    </row>
    <row r="49" spans="1:23" x14ac:dyDescent="0.25">
      <c r="A49" s="18">
        <v>2211</v>
      </c>
      <c r="B49" s="18" t="s">
        <v>31</v>
      </c>
      <c r="C49" s="18">
        <v>0.66</v>
      </c>
      <c r="D49" s="18">
        <v>0.505</v>
      </c>
      <c r="E49" s="18">
        <v>0.2</v>
      </c>
      <c r="F49" s="18">
        <v>1.6305000000000001</v>
      </c>
      <c r="G49" s="18">
        <v>0.48649999999999999</v>
      </c>
      <c r="H49" s="18">
        <v>0.29699999999999999</v>
      </c>
      <c r="I49" s="18">
        <v>0.61</v>
      </c>
      <c r="J49" s="18">
        <v>18</v>
      </c>
      <c r="K49" s="18">
        <v>7</v>
      </c>
      <c r="L49" s="18" t="s">
        <v>43</v>
      </c>
      <c r="M49" s="18" t="s">
        <v>44</v>
      </c>
      <c r="N49" s="18" t="s">
        <v>45</v>
      </c>
      <c r="O49" s="18">
        <v>4</v>
      </c>
      <c r="P49" s="18" t="s">
        <v>59</v>
      </c>
      <c r="Q49" s="18">
        <v>6.1</v>
      </c>
      <c r="R49" s="18">
        <f t="shared" si="0"/>
        <v>3</v>
      </c>
      <c r="S49" s="18">
        <f t="shared" si="1"/>
        <v>2</v>
      </c>
      <c r="T49" s="18">
        <f t="shared" si="2"/>
        <v>0</v>
      </c>
      <c r="U49" s="20" t="str">
        <f t="shared" si="3"/>
        <v>2</v>
      </c>
      <c r="V49" s="21">
        <f t="shared" si="4"/>
        <v>0.8329137499999999</v>
      </c>
      <c r="W49" s="21">
        <f t="shared" si="5"/>
        <v>0.66633100000000001</v>
      </c>
    </row>
    <row r="50" spans="1:23" x14ac:dyDescent="0.25">
      <c r="A50" s="18">
        <v>1453</v>
      </c>
      <c r="B50" s="18" t="s">
        <v>17</v>
      </c>
      <c r="C50" s="18">
        <v>0.47</v>
      </c>
      <c r="D50" s="18">
        <v>0.34499999999999997</v>
      </c>
      <c r="E50" s="18">
        <v>0.14000000000000001</v>
      </c>
      <c r="F50" s="18">
        <v>0.46150000000000002</v>
      </c>
      <c r="G50" s="18">
        <v>0.22900000000000001</v>
      </c>
      <c r="H50" s="18">
        <v>0.1105</v>
      </c>
      <c r="I50" s="18">
        <v>0.11600000000000001</v>
      </c>
      <c r="J50" s="18">
        <v>9</v>
      </c>
      <c r="K50" s="18">
        <v>11</v>
      </c>
      <c r="L50" s="18" t="s">
        <v>37</v>
      </c>
      <c r="M50" s="18" t="s">
        <v>38</v>
      </c>
      <c r="N50" s="18" t="s">
        <v>29</v>
      </c>
      <c r="O50" s="18">
        <v>4</v>
      </c>
      <c r="P50" s="18" t="s">
        <v>59</v>
      </c>
      <c r="Q50" s="18">
        <v>6.1</v>
      </c>
      <c r="R50" s="18">
        <f t="shared" si="0"/>
        <v>3</v>
      </c>
      <c r="S50" s="18">
        <f t="shared" si="1"/>
        <v>2</v>
      </c>
      <c r="T50" s="18">
        <f t="shared" si="2"/>
        <v>0</v>
      </c>
      <c r="U50" s="20" t="str">
        <f t="shared" si="3"/>
        <v>2</v>
      </c>
      <c r="V50" s="21">
        <f t="shared" si="4"/>
        <v>0.20421375</v>
      </c>
      <c r="W50" s="21">
        <f t="shared" si="5"/>
        <v>0.16337100000000002</v>
      </c>
    </row>
    <row r="51" spans="1:23" x14ac:dyDescent="0.25">
      <c r="A51" s="18">
        <v>2293</v>
      </c>
      <c r="B51" s="18" t="s">
        <v>22</v>
      </c>
      <c r="C51" s="18">
        <v>0.38</v>
      </c>
      <c r="D51" s="18">
        <v>0.3</v>
      </c>
      <c r="E51" s="18">
        <v>0.09</v>
      </c>
      <c r="F51" s="18">
        <v>0.32150000000000001</v>
      </c>
      <c r="G51" s="18">
        <v>0.1545</v>
      </c>
      <c r="H51" s="18">
        <v>7.4999999999999997E-2</v>
      </c>
      <c r="I51" s="18">
        <v>9.5000000000000001E-2</v>
      </c>
      <c r="J51" s="18">
        <v>9</v>
      </c>
      <c r="K51" s="18">
        <v>8</v>
      </c>
      <c r="L51" s="18" t="s">
        <v>55</v>
      </c>
      <c r="M51" s="18" t="s">
        <v>56</v>
      </c>
      <c r="N51" s="18" t="s">
        <v>57</v>
      </c>
      <c r="O51" s="18">
        <v>2</v>
      </c>
      <c r="P51" s="18" t="s">
        <v>70</v>
      </c>
      <c r="Q51" s="18">
        <v>18</v>
      </c>
      <c r="R51" s="18">
        <f t="shared" si="0"/>
        <v>3</v>
      </c>
      <c r="S51" s="18">
        <f t="shared" si="1"/>
        <v>2</v>
      </c>
      <c r="T51" s="18">
        <f t="shared" si="2"/>
        <v>0</v>
      </c>
      <c r="U51" s="20" t="str">
        <f t="shared" si="3"/>
        <v>2</v>
      </c>
      <c r="V51" s="21">
        <f t="shared" si="4"/>
        <v>0.13235083333333333</v>
      </c>
      <c r="W51" s="21">
        <f t="shared" si="5"/>
        <v>0.10588066666666668</v>
      </c>
    </row>
    <row r="52" spans="1:23" x14ac:dyDescent="0.25">
      <c r="A52" s="18">
        <v>1582</v>
      </c>
      <c r="B52" s="18" t="s">
        <v>17</v>
      </c>
      <c r="C52" s="18">
        <v>0.5</v>
      </c>
      <c r="D52" s="18">
        <v>0.39</v>
      </c>
      <c r="E52" s="18">
        <v>0.12</v>
      </c>
      <c r="F52" s="18">
        <v>0.59550000000000003</v>
      </c>
      <c r="G52" s="18">
        <v>0.2455</v>
      </c>
      <c r="H52" s="18">
        <v>0.14699999999999999</v>
      </c>
      <c r="I52" s="18">
        <v>0.17299999999999999</v>
      </c>
      <c r="J52" s="18">
        <v>8</v>
      </c>
      <c r="K52" s="18">
        <v>2</v>
      </c>
      <c r="L52" s="18" t="s">
        <v>52</v>
      </c>
      <c r="M52" s="18" t="s">
        <v>53</v>
      </c>
      <c r="N52" s="18" t="s">
        <v>54</v>
      </c>
      <c r="O52" s="18">
        <v>9</v>
      </c>
      <c r="P52" s="18" t="s">
        <v>58</v>
      </c>
      <c r="Q52" s="18">
        <v>1.9</v>
      </c>
      <c r="R52" s="18">
        <f t="shared" si="0"/>
        <v>3</v>
      </c>
      <c r="S52" s="18">
        <f t="shared" si="1"/>
        <v>2</v>
      </c>
      <c r="T52" s="18">
        <f t="shared" si="2"/>
        <v>0</v>
      </c>
      <c r="U52" s="20" t="str">
        <f t="shared" si="3"/>
        <v>2</v>
      </c>
      <c r="V52" s="21">
        <f t="shared" si="4"/>
        <v>0.26896750000000003</v>
      </c>
      <c r="W52" s="21">
        <f t="shared" si="5"/>
        <v>0.21517400000000003</v>
      </c>
    </row>
    <row r="53" spans="1:23" x14ac:dyDescent="0.25">
      <c r="A53" s="18">
        <v>3415</v>
      </c>
      <c r="B53" s="18" t="s">
        <v>22</v>
      </c>
      <c r="C53" s="18">
        <v>0.49</v>
      </c>
      <c r="D53" s="18">
        <v>0.37</v>
      </c>
      <c r="E53" s="18">
        <v>0.105</v>
      </c>
      <c r="F53" s="18">
        <v>0.52649999999999997</v>
      </c>
      <c r="G53" s="18">
        <v>0.249</v>
      </c>
      <c r="H53" s="18">
        <v>0.10050000000000001</v>
      </c>
      <c r="I53" s="18">
        <v>0.14799999999999999</v>
      </c>
      <c r="J53" s="18">
        <v>7</v>
      </c>
      <c r="K53" s="18">
        <v>2</v>
      </c>
      <c r="L53" s="18" t="s">
        <v>52</v>
      </c>
      <c r="M53" s="18" t="s">
        <v>53</v>
      </c>
      <c r="N53" s="18" t="s">
        <v>54</v>
      </c>
      <c r="O53" s="18">
        <v>4</v>
      </c>
      <c r="P53" s="18" t="s">
        <v>59</v>
      </c>
      <c r="Q53" s="18">
        <v>6.1</v>
      </c>
      <c r="R53" s="18">
        <f t="shared" si="0"/>
        <v>3</v>
      </c>
      <c r="S53" s="18">
        <f t="shared" si="1"/>
        <v>2</v>
      </c>
      <c r="T53" s="18">
        <f t="shared" si="2"/>
        <v>0</v>
      </c>
      <c r="U53" s="20" t="str">
        <f t="shared" si="3"/>
        <v>2</v>
      </c>
      <c r="V53" s="21">
        <f t="shared" si="4"/>
        <v>0.23385374999999997</v>
      </c>
      <c r="W53" s="21">
        <f t="shared" si="5"/>
        <v>0.187083</v>
      </c>
    </row>
    <row r="54" spans="1:23" x14ac:dyDescent="0.25">
      <c r="A54" s="18">
        <v>2063</v>
      </c>
      <c r="B54" s="18" t="s">
        <v>31</v>
      </c>
      <c r="C54" s="18">
        <v>0.505</v>
      </c>
      <c r="D54" s="18">
        <v>0.38500000000000001</v>
      </c>
      <c r="E54" s="18">
        <v>0.13</v>
      </c>
      <c r="F54" s="18">
        <v>0.64349999999999996</v>
      </c>
      <c r="G54" s="18">
        <v>0.3135</v>
      </c>
      <c r="H54" s="18">
        <v>0.14899999999999999</v>
      </c>
      <c r="I54" s="18">
        <v>0.1515</v>
      </c>
      <c r="J54" s="18">
        <v>7</v>
      </c>
      <c r="K54" s="18">
        <v>6</v>
      </c>
      <c r="L54" s="18" t="s">
        <v>40</v>
      </c>
      <c r="M54" s="18" t="s">
        <v>41</v>
      </c>
      <c r="N54" s="18" t="s">
        <v>42</v>
      </c>
      <c r="O54" s="18">
        <v>7</v>
      </c>
      <c r="P54" s="18" t="s">
        <v>26</v>
      </c>
      <c r="Q54" s="18">
        <v>2.5</v>
      </c>
      <c r="R54" s="18">
        <f t="shared" si="0"/>
        <v>3</v>
      </c>
      <c r="S54" s="18">
        <f t="shared" si="1"/>
        <v>2</v>
      </c>
      <c r="T54" s="18">
        <f t="shared" si="2"/>
        <v>0</v>
      </c>
      <c r="U54" s="20" t="str">
        <f t="shared" si="3"/>
        <v>2</v>
      </c>
      <c r="V54" s="21">
        <f t="shared" si="4"/>
        <v>0.29171999999999998</v>
      </c>
      <c r="W54" s="21">
        <f t="shared" si="5"/>
        <v>0.233376</v>
      </c>
    </row>
    <row r="55" spans="1:23" x14ac:dyDescent="0.25">
      <c r="A55" s="18">
        <v>445</v>
      </c>
      <c r="B55" s="18" t="s">
        <v>22</v>
      </c>
      <c r="C55" s="18">
        <v>0.41</v>
      </c>
      <c r="D55" s="18">
        <v>0.32500000000000001</v>
      </c>
      <c r="E55" s="18">
        <v>0.105</v>
      </c>
      <c r="F55" s="18">
        <v>0.36349999999999999</v>
      </c>
      <c r="G55" s="18">
        <v>0.159</v>
      </c>
      <c r="H55" s="18">
        <v>7.6999999999999999E-2</v>
      </c>
      <c r="I55" s="18">
        <v>0.12</v>
      </c>
      <c r="J55" s="18">
        <v>10</v>
      </c>
      <c r="K55" s="18">
        <v>5</v>
      </c>
      <c r="L55" s="18" t="s">
        <v>49</v>
      </c>
      <c r="M55" s="18" t="s">
        <v>50</v>
      </c>
      <c r="N55" s="18" t="s">
        <v>51</v>
      </c>
      <c r="O55" s="18">
        <v>5</v>
      </c>
      <c r="P55" s="18" t="s">
        <v>34</v>
      </c>
      <c r="Q55" s="18">
        <v>12.8</v>
      </c>
      <c r="R55" s="18">
        <f t="shared" si="0"/>
        <v>3</v>
      </c>
      <c r="S55" s="18">
        <f t="shared" si="1"/>
        <v>2</v>
      </c>
      <c r="T55" s="18">
        <f t="shared" si="2"/>
        <v>0</v>
      </c>
      <c r="U55" s="20" t="str">
        <f t="shared" si="3"/>
        <v>2</v>
      </c>
      <c r="V55" s="21">
        <f t="shared" si="4"/>
        <v>0.15388166666666664</v>
      </c>
      <c r="W55" s="21">
        <f t="shared" si="5"/>
        <v>0.12310533333333332</v>
      </c>
    </row>
    <row r="56" spans="1:23" x14ac:dyDescent="0.25">
      <c r="A56" s="18">
        <v>70</v>
      </c>
      <c r="B56" s="18" t="s">
        <v>17</v>
      </c>
      <c r="C56" s="18">
        <v>0.31</v>
      </c>
      <c r="D56" s="18">
        <v>0.23499999999999999</v>
      </c>
      <c r="E56" s="18">
        <v>7.0000000000000007E-2</v>
      </c>
      <c r="F56" s="18">
        <v>0.151</v>
      </c>
      <c r="G56" s="18">
        <v>6.3E-2</v>
      </c>
      <c r="H56" s="18">
        <v>4.0500000000000001E-2</v>
      </c>
      <c r="I56" s="18">
        <v>4.4999999999999998E-2</v>
      </c>
      <c r="J56" s="18">
        <v>6</v>
      </c>
      <c r="K56" s="18">
        <v>5</v>
      </c>
      <c r="L56" s="18" t="s">
        <v>49</v>
      </c>
      <c r="M56" s="18" t="s">
        <v>50</v>
      </c>
      <c r="N56" s="18" t="s">
        <v>51</v>
      </c>
      <c r="O56" s="18">
        <v>8</v>
      </c>
      <c r="P56" s="18" t="s">
        <v>30</v>
      </c>
      <c r="Q56" s="18">
        <v>12.3</v>
      </c>
      <c r="R56" s="18">
        <f t="shared" si="0"/>
        <v>3</v>
      </c>
      <c r="S56" s="18">
        <f t="shared" si="1"/>
        <v>2</v>
      </c>
      <c r="T56" s="18">
        <f t="shared" si="2"/>
        <v>0</v>
      </c>
      <c r="U56" s="20" t="str">
        <f t="shared" si="3"/>
        <v>2</v>
      </c>
      <c r="V56" s="21">
        <f t="shared" si="4"/>
        <v>5.8260833333333324E-2</v>
      </c>
      <c r="W56" s="21">
        <f t="shared" si="5"/>
        <v>4.6608666666666659E-2</v>
      </c>
    </row>
    <row r="57" spans="1:23" x14ac:dyDescent="0.25">
      <c r="A57" s="18">
        <v>2087</v>
      </c>
      <c r="B57" s="18" t="s">
        <v>22</v>
      </c>
      <c r="C57" s="18">
        <v>0.71</v>
      </c>
      <c r="D57" s="18">
        <v>0.5</v>
      </c>
      <c r="E57" s="18">
        <v>0.15</v>
      </c>
      <c r="F57" s="18">
        <v>1.3165</v>
      </c>
      <c r="G57" s="18">
        <v>0.6835</v>
      </c>
      <c r="H57" s="18">
        <v>0.28149999999999997</v>
      </c>
      <c r="I57" s="18">
        <v>0.28000000000000003</v>
      </c>
      <c r="J57" s="18">
        <v>10</v>
      </c>
      <c r="K57" s="18">
        <v>2</v>
      </c>
      <c r="L57" s="18" t="s">
        <v>52</v>
      </c>
      <c r="M57" s="18" t="s">
        <v>53</v>
      </c>
      <c r="N57" s="18" t="s">
        <v>54</v>
      </c>
      <c r="O57" s="18">
        <v>6</v>
      </c>
      <c r="P57" s="18" t="s">
        <v>79</v>
      </c>
      <c r="Q57" s="18">
        <v>14.1</v>
      </c>
      <c r="R57" s="18">
        <f t="shared" si="0"/>
        <v>3</v>
      </c>
      <c r="S57" s="18">
        <f t="shared" si="1"/>
        <v>2</v>
      </c>
      <c r="T57" s="18">
        <f t="shared" si="2"/>
        <v>0</v>
      </c>
      <c r="U57" s="20" t="str">
        <f t="shared" si="3"/>
        <v>2</v>
      </c>
      <c r="V57" s="21">
        <f t="shared" si="4"/>
        <v>0.67141500000000021</v>
      </c>
      <c r="W57" s="21">
        <f t="shared" si="5"/>
        <v>0.53713200000000016</v>
      </c>
    </row>
    <row r="58" spans="1:23" x14ac:dyDescent="0.25">
      <c r="A58" s="18">
        <v>994</v>
      </c>
      <c r="B58" s="18" t="s">
        <v>31</v>
      </c>
      <c r="C58" s="18">
        <v>0.57999999999999996</v>
      </c>
      <c r="D58" s="18">
        <v>0.45500000000000002</v>
      </c>
      <c r="E58" s="18">
        <v>0.15</v>
      </c>
      <c r="F58" s="18">
        <v>1.012</v>
      </c>
      <c r="G58" s="18">
        <v>0.4985</v>
      </c>
      <c r="H58" s="18">
        <v>0.21149999999999999</v>
      </c>
      <c r="I58" s="18">
        <v>0.28349999999999997</v>
      </c>
      <c r="J58" s="18">
        <v>10</v>
      </c>
      <c r="K58" s="18">
        <v>11</v>
      </c>
      <c r="L58" s="18" t="s">
        <v>37</v>
      </c>
      <c r="M58" s="18" t="s">
        <v>38</v>
      </c>
      <c r="N58" s="18" t="s">
        <v>29</v>
      </c>
      <c r="O58" s="18">
        <v>6</v>
      </c>
      <c r="P58" s="18" t="s">
        <v>79</v>
      </c>
      <c r="Q58" s="18">
        <v>14.1</v>
      </c>
      <c r="R58" s="18">
        <f t="shared" si="0"/>
        <v>3</v>
      </c>
      <c r="S58" s="18">
        <f t="shared" si="1"/>
        <v>3</v>
      </c>
      <c r="T58" s="18">
        <f t="shared" si="2"/>
        <v>3</v>
      </c>
      <c r="U58" s="20" t="str">
        <f t="shared" si="3"/>
        <v>3</v>
      </c>
      <c r="V58" s="21">
        <f t="shared" si="4"/>
        <v>0.48660333333333328</v>
      </c>
      <c r="W58" s="21">
        <f t="shared" si="5"/>
        <v>0.48660333333333328</v>
      </c>
    </row>
    <row r="59" spans="1:23" x14ac:dyDescent="0.25">
      <c r="A59" s="18">
        <v>1419</v>
      </c>
      <c r="B59" s="18" t="s">
        <v>31</v>
      </c>
      <c r="C59" s="18">
        <v>0.70499999999999996</v>
      </c>
      <c r="D59" s="18">
        <v>0.55500000000000005</v>
      </c>
      <c r="E59" s="18">
        <v>0.215</v>
      </c>
      <c r="F59" s="18">
        <v>2.141</v>
      </c>
      <c r="G59" s="18">
        <v>1.0465</v>
      </c>
      <c r="H59" s="18">
        <v>0.38300000000000001</v>
      </c>
      <c r="I59" s="18">
        <v>0.52800000000000002</v>
      </c>
      <c r="J59" s="18">
        <v>11</v>
      </c>
      <c r="K59" s="18">
        <v>2</v>
      </c>
      <c r="L59" s="18" t="s">
        <v>52</v>
      </c>
      <c r="M59" s="18" t="s">
        <v>53</v>
      </c>
      <c r="N59" s="18" t="s">
        <v>54</v>
      </c>
      <c r="O59" s="18">
        <v>9</v>
      </c>
      <c r="P59" s="18" t="s">
        <v>58</v>
      </c>
      <c r="Q59" s="18">
        <v>1.9</v>
      </c>
      <c r="R59" s="18">
        <f t="shared" si="0"/>
        <v>3</v>
      </c>
      <c r="S59" s="18">
        <f t="shared" si="1"/>
        <v>3</v>
      </c>
      <c r="T59" s="18">
        <f t="shared" si="2"/>
        <v>3</v>
      </c>
      <c r="U59" s="20" t="str">
        <f t="shared" si="3"/>
        <v>3</v>
      </c>
      <c r="V59" s="21">
        <f t="shared" si="4"/>
        <v>1.1329458333333333</v>
      </c>
      <c r="W59" s="21">
        <f t="shared" si="5"/>
        <v>1.1329458333333333</v>
      </c>
    </row>
    <row r="60" spans="1:23" x14ac:dyDescent="0.25">
      <c r="A60" s="18">
        <v>751</v>
      </c>
      <c r="B60" s="18" t="s">
        <v>22</v>
      </c>
      <c r="C60" s="18">
        <v>0.51</v>
      </c>
      <c r="D60" s="18">
        <v>0.39</v>
      </c>
      <c r="E60" s="18">
        <v>0.105</v>
      </c>
      <c r="F60" s="18">
        <v>0.61199999999999999</v>
      </c>
      <c r="G60" s="18">
        <v>0.187</v>
      </c>
      <c r="H60" s="18">
        <v>0.15</v>
      </c>
      <c r="I60" s="18">
        <v>0.19500000000000001</v>
      </c>
      <c r="J60" s="18">
        <v>13</v>
      </c>
      <c r="K60" s="18">
        <v>5</v>
      </c>
      <c r="L60" s="18" t="s">
        <v>49</v>
      </c>
      <c r="M60" s="18" t="s">
        <v>50</v>
      </c>
      <c r="N60" s="18" t="s">
        <v>51</v>
      </c>
      <c r="O60" s="18">
        <v>5</v>
      </c>
      <c r="P60" s="18" t="s">
        <v>34</v>
      </c>
      <c r="Q60" s="18">
        <v>12.8</v>
      </c>
      <c r="R60" s="18">
        <f t="shared" si="0"/>
        <v>3</v>
      </c>
      <c r="S60" s="18">
        <f t="shared" si="1"/>
        <v>2</v>
      </c>
      <c r="T60" s="18">
        <f t="shared" si="2"/>
        <v>0</v>
      </c>
      <c r="U60" s="20" t="str">
        <f t="shared" si="3"/>
        <v>2</v>
      </c>
      <c r="V60" s="21">
        <f t="shared" si="4"/>
        <v>0.27590999999999999</v>
      </c>
      <c r="W60" s="21">
        <f t="shared" si="5"/>
        <v>0.22072800000000001</v>
      </c>
    </row>
    <row r="61" spans="1:23" x14ac:dyDescent="0.25">
      <c r="A61" s="18">
        <v>2820</v>
      </c>
      <c r="B61" s="18" t="s">
        <v>17</v>
      </c>
      <c r="C61" s="18">
        <v>0.375</v>
      </c>
      <c r="D61" s="18">
        <v>0.26500000000000001</v>
      </c>
      <c r="E61" s="18">
        <v>9.5000000000000001E-2</v>
      </c>
      <c r="F61" s="18">
        <v>0.19600000000000001</v>
      </c>
      <c r="G61" s="18">
        <v>8.5000000000000006E-2</v>
      </c>
      <c r="H61" s="18">
        <v>4.2000000000000003E-2</v>
      </c>
      <c r="I61" s="18">
        <v>5.8500000000000003E-2</v>
      </c>
      <c r="J61" s="18">
        <v>5</v>
      </c>
      <c r="K61" s="18">
        <v>3</v>
      </c>
      <c r="L61" s="18" t="s">
        <v>46</v>
      </c>
      <c r="M61" s="18" t="s">
        <v>47</v>
      </c>
      <c r="N61" s="18" t="s">
        <v>48</v>
      </c>
      <c r="O61" s="18">
        <v>1</v>
      </c>
      <c r="P61" s="18" t="s">
        <v>21</v>
      </c>
      <c r="Q61" s="18">
        <v>22.1</v>
      </c>
      <c r="R61" s="18">
        <f t="shared" si="0"/>
        <v>3</v>
      </c>
      <c r="S61" s="18">
        <f t="shared" si="1"/>
        <v>2</v>
      </c>
      <c r="T61" s="18">
        <f t="shared" si="2"/>
        <v>0</v>
      </c>
      <c r="U61" s="20" t="str">
        <f t="shared" si="3"/>
        <v>2</v>
      </c>
      <c r="V61" s="21">
        <f t="shared" si="4"/>
        <v>7.9543333333333341E-2</v>
      </c>
      <c r="W61" s="21">
        <f t="shared" si="5"/>
        <v>6.3634666666666673E-2</v>
      </c>
    </row>
    <row r="62" spans="1:23" x14ac:dyDescent="0.25">
      <c r="A62" s="18">
        <v>2105</v>
      </c>
      <c r="B62" s="18" t="s">
        <v>22</v>
      </c>
      <c r="C62" s="18">
        <v>0.49</v>
      </c>
      <c r="D62" s="18">
        <v>0.38500000000000001</v>
      </c>
      <c r="E62" s="18">
        <v>0.125</v>
      </c>
      <c r="F62" s="18">
        <v>0.53949999999999998</v>
      </c>
      <c r="G62" s="18">
        <v>0.2175</v>
      </c>
      <c r="H62" s="18">
        <v>0.128</v>
      </c>
      <c r="I62" s="18">
        <v>0.16500000000000001</v>
      </c>
      <c r="J62" s="18">
        <v>11</v>
      </c>
      <c r="K62" s="18">
        <v>12</v>
      </c>
      <c r="L62" s="18" t="s">
        <v>63</v>
      </c>
      <c r="M62" s="18" t="s">
        <v>64</v>
      </c>
      <c r="N62" s="18" t="s">
        <v>29</v>
      </c>
      <c r="O62" s="18">
        <v>6</v>
      </c>
      <c r="P62" s="18" t="s">
        <v>79</v>
      </c>
      <c r="Q62" s="18">
        <v>14.1</v>
      </c>
      <c r="R62" s="18">
        <f t="shared" si="0"/>
        <v>3</v>
      </c>
      <c r="S62" s="18">
        <f t="shared" si="1"/>
        <v>2</v>
      </c>
      <c r="T62" s="18">
        <f t="shared" si="2"/>
        <v>0</v>
      </c>
      <c r="U62" s="20" t="str">
        <f t="shared" si="3"/>
        <v>2</v>
      </c>
      <c r="V62" s="21">
        <f t="shared" si="4"/>
        <v>0.24277499999999999</v>
      </c>
      <c r="W62" s="21">
        <f t="shared" si="5"/>
        <v>0.19422</v>
      </c>
    </row>
    <row r="63" spans="1:23" x14ac:dyDescent="0.25">
      <c r="A63" s="18">
        <v>1719</v>
      </c>
      <c r="B63" s="18" t="s">
        <v>31</v>
      </c>
      <c r="C63" s="18">
        <v>0.65</v>
      </c>
      <c r="D63" s="18">
        <v>0.505</v>
      </c>
      <c r="E63" s="18">
        <v>0.19</v>
      </c>
      <c r="F63" s="18">
        <v>1.274</v>
      </c>
      <c r="G63" s="18">
        <v>0.59</v>
      </c>
      <c r="H63" s="18">
        <v>0.23</v>
      </c>
      <c r="I63" s="18">
        <v>0.39100000000000001</v>
      </c>
      <c r="J63" s="18">
        <v>11</v>
      </c>
      <c r="K63" s="18">
        <v>9</v>
      </c>
      <c r="L63" s="18" t="s">
        <v>67</v>
      </c>
      <c r="M63" s="18" t="s">
        <v>68</v>
      </c>
      <c r="N63" s="18" t="s">
        <v>69</v>
      </c>
      <c r="O63" s="18">
        <v>10</v>
      </c>
      <c r="P63" s="18" t="s">
        <v>35</v>
      </c>
      <c r="Q63" s="18">
        <v>24.1</v>
      </c>
      <c r="R63" s="18">
        <f t="shared" si="0"/>
        <v>3</v>
      </c>
      <c r="S63" s="18">
        <f t="shared" si="1"/>
        <v>3</v>
      </c>
      <c r="T63" s="18">
        <f t="shared" si="2"/>
        <v>3</v>
      </c>
      <c r="U63" s="20" t="str">
        <f t="shared" si="3"/>
        <v>3</v>
      </c>
      <c r="V63" s="21">
        <f t="shared" si="4"/>
        <v>0.64655499999999999</v>
      </c>
      <c r="W63" s="21">
        <f t="shared" si="5"/>
        <v>0.64655499999999999</v>
      </c>
    </row>
    <row r="64" spans="1:23" x14ac:dyDescent="0.25">
      <c r="A64" s="18">
        <v>2368</v>
      </c>
      <c r="B64" s="18" t="s">
        <v>31</v>
      </c>
      <c r="C64" s="18">
        <v>0.65</v>
      </c>
      <c r="D64" s="18">
        <v>0.54500000000000004</v>
      </c>
      <c r="E64" s="18">
        <v>0.16</v>
      </c>
      <c r="F64" s="18">
        <v>1.2424999999999999</v>
      </c>
      <c r="G64" s="18">
        <v>0.48699999999999999</v>
      </c>
      <c r="H64" s="18">
        <v>0.29599999999999999</v>
      </c>
      <c r="I64" s="18">
        <v>0.48</v>
      </c>
      <c r="J64" s="18">
        <v>15</v>
      </c>
      <c r="K64" s="18">
        <v>5</v>
      </c>
      <c r="L64" s="18" t="s">
        <v>49</v>
      </c>
      <c r="M64" s="18" t="s">
        <v>50</v>
      </c>
      <c r="N64" s="18" t="s">
        <v>51</v>
      </c>
      <c r="O64" s="18">
        <v>6</v>
      </c>
      <c r="P64" s="18" t="s">
        <v>79</v>
      </c>
      <c r="Q64" s="18">
        <v>14.1</v>
      </c>
      <c r="R64" s="18">
        <f t="shared" si="0"/>
        <v>3</v>
      </c>
      <c r="S64" s="18">
        <f t="shared" si="1"/>
        <v>3</v>
      </c>
      <c r="T64" s="18">
        <f t="shared" si="2"/>
        <v>3</v>
      </c>
      <c r="U64" s="20" t="str">
        <f t="shared" si="3"/>
        <v>3</v>
      </c>
      <c r="V64" s="21">
        <f t="shared" si="4"/>
        <v>0.63263958333333326</v>
      </c>
      <c r="W64" s="21">
        <f t="shared" si="5"/>
        <v>0.63263958333333326</v>
      </c>
    </row>
    <row r="65" spans="1:23" x14ac:dyDescent="0.25">
      <c r="A65" s="18">
        <v>1984</v>
      </c>
      <c r="B65" s="18" t="s">
        <v>22</v>
      </c>
      <c r="C65" s="18">
        <v>0.72499999999999998</v>
      </c>
      <c r="D65" s="18">
        <v>0.56999999999999995</v>
      </c>
      <c r="E65" s="18">
        <v>0.20499999999999999</v>
      </c>
      <c r="F65" s="18">
        <v>1.6194999999999999</v>
      </c>
      <c r="G65" s="18">
        <v>0.74399999999999999</v>
      </c>
      <c r="H65" s="18">
        <v>0.315</v>
      </c>
      <c r="I65" s="18">
        <v>0.48799999999999999</v>
      </c>
      <c r="J65" s="18">
        <v>11</v>
      </c>
      <c r="K65" s="18">
        <v>3</v>
      </c>
      <c r="L65" s="18" t="s">
        <v>46</v>
      </c>
      <c r="M65" s="18" t="s">
        <v>47</v>
      </c>
      <c r="N65" s="18" t="s">
        <v>48</v>
      </c>
      <c r="O65" s="18">
        <v>8</v>
      </c>
      <c r="P65" s="18" t="s">
        <v>30</v>
      </c>
      <c r="Q65" s="18">
        <v>12.3</v>
      </c>
      <c r="R65" s="18">
        <f t="shared" si="0"/>
        <v>3</v>
      </c>
      <c r="S65" s="18">
        <f t="shared" si="1"/>
        <v>2</v>
      </c>
      <c r="T65" s="18">
        <f t="shared" si="2"/>
        <v>0</v>
      </c>
      <c r="U65" s="20" t="str">
        <f t="shared" si="3"/>
        <v>2</v>
      </c>
      <c r="V65" s="21">
        <f t="shared" si="4"/>
        <v>0.86373333333333324</v>
      </c>
      <c r="W65" s="21">
        <f t="shared" si="5"/>
        <v>0.69098666666666664</v>
      </c>
    </row>
    <row r="66" spans="1:23" x14ac:dyDescent="0.25">
      <c r="A66" s="18">
        <v>3127</v>
      </c>
      <c r="B66" s="18" t="s">
        <v>31</v>
      </c>
      <c r="C66" s="18">
        <v>0.61499999999999999</v>
      </c>
      <c r="D66" s="18">
        <v>0.495</v>
      </c>
      <c r="E66" s="18">
        <v>0.155</v>
      </c>
      <c r="F66" s="18">
        <v>1.2865</v>
      </c>
      <c r="G66" s="18">
        <v>0.435</v>
      </c>
      <c r="H66" s="18">
        <v>0.29299999999999998</v>
      </c>
      <c r="I66" s="18">
        <v>0.32450000000000001</v>
      </c>
      <c r="J66" s="18">
        <v>11</v>
      </c>
      <c r="K66" s="18">
        <v>1</v>
      </c>
      <c r="L66" s="18" t="s">
        <v>65</v>
      </c>
      <c r="M66" s="18" t="s">
        <v>66</v>
      </c>
      <c r="N66" s="18" t="s">
        <v>29</v>
      </c>
      <c r="O66" s="18">
        <v>5</v>
      </c>
      <c r="P66" s="18" t="s">
        <v>34</v>
      </c>
      <c r="Q66" s="18">
        <v>12.8</v>
      </c>
      <c r="R66" s="18">
        <f t="shared" ref="R66:R129" si="9">IF(OR(AND(J66&gt;15,B66="I"),AND(B66="M",C66&gt;0.75),OR(AND(I66&gt;0.8,G66&gt;0.5),G66&gt;1.2)),1,3)</f>
        <v>3</v>
      </c>
      <c r="S66" s="18">
        <f t="shared" ref="S66:S129" si="10">IF(OR(AND(I66&lt;0.4,G66&lt;0.4),OR(C66&lt;0.36),OR(AND(J66&gt;15,B66="M"),J66&gt;18,B66="F")),2,3)</f>
        <v>3</v>
      </c>
      <c r="T66" s="18">
        <f t="shared" ref="T66:T129" si="11">IF(AND(R66=3, S66=3),3, 0)</f>
        <v>3</v>
      </c>
      <c r="U66" s="20" t="str">
        <f t="shared" ref="U66:U129" si="12">IF(R66=1,"1",IF(S66=2,"2",IF(AND(R66=3,S66=3),"3")))</f>
        <v>3</v>
      </c>
      <c r="V66" s="21">
        <f t="shared" ref="V66:V129" si="13">(1+1/3*(C66-0.5)+1/3*(D66-0.4)+1/3*(E66-0.4))*F66*0.5</f>
        <v>0.63574541666666673</v>
      </c>
      <c r="W66" s="21">
        <f t="shared" ref="W66:W129" si="14">IF(U66="1", V66*1.5, IF(U66="2", V66*0.8, V66))</f>
        <v>0.63574541666666673</v>
      </c>
    </row>
    <row r="67" spans="1:23" x14ac:dyDescent="0.25">
      <c r="A67" s="18">
        <v>1428</v>
      </c>
      <c r="B67" s="18" t="s">
        <v>22</v>
      </c>
      <c r="C67" s="18">
        <v>0.75</v>
      </c>
      <c r="D67" s="18">
        <v>0.61</v>
      </c>
      <c r="E67" s="18">
        <v>0.23499999999999999</v>
      </c>
      <c r="F67" s="18">
        <v>2.5085000000000002</v>
      </c>
      <c r="G67" s="18">
        <v>1.232</v>
      </c>
      <c r="H67" s="18">
        <v>0.51900000000000002</v>
      </c>
      <c r="I67" s="18">
        <v>0.61199999999999999</v>
      </c>
      <c r="J67" s="18">
        <v>14</v>
      </c>
      <c r="K67" s="18">
        <v>9</v>
      </c>
      <c r="L67" s="18" t="s">
        <v>67</v>
      </c>
      <c r="M67" s="18" t="s">
        <v>68</v>
      </c>
      <c r="N67" s="18" t="s">
        <v>69</v>
      </c>
      <c r="O67" s="18">
        <v>4</v>
      </c>
      <c r="P67" s="18" t="s">
        <v>59</v>
      </c>
      <c r="Q67" s="18">
        <v>6.1</v>
      </c>
      <c r="R67" s="18">
        <f t="shared" si="9"/>
        <v>1</v>
      </c>
      <c r="S67" s="18">
        <f t="shared" si="10"/>
        <v>2</v>
      </c>
      <c r="T67" s="18">
        <f t="shared" si="11"/>
        <v>0</v>
      </c>
      <c r="U67" s="20" t="str">
        <f t="shared" si="12"/>
        <v>1</v>
      </c>
      <c r="V67" s="21">
        <f t="shared" si="13"/>
        <v>1.3775845833333336</v>
      </c>
      <c r="W67" s="21">
        <f t="shared" si="14"/>
        <v>2.0663768750000004</v>
      </c>
    </row>
    <row r="68" spans="1:23" x14ac:dyDescent="0.25">
      <c r="A68" s="18">
        <v>836</v>
      </c>
      <c r="B68" s="18" t="s">
        <v>17</v>
      </c>
      <c r="C68" s="18">
        <v>0.45</v>
      </c>
      <c r="D68" s="18">
        <v>0.35</v>
      </c>
      <c r="E68" s="18">
        <v>0.13</v>
      </c>
      <c r="F68" s="18">
        <v>0.54700000000000004</v>
      </c>
      <c r="G68" s="18">
        <v>0.245</v>
      </c>
      <c r="H68" s="18">
        <v>0.14050000000000001</v>
      </c>
      <c r="I68" s="18">
        <v>0.14050000000000001</v>
      </c>
      <c r="J68" s="18">
        <v>8</v>
      </c>
      <c r="K68" s="18">
        <v>12</v>
      </c>
      <c r="L68" s="18" t="s">
        <v>63</v>
      </c>
      <c r="M68" s="18" t="s">
        <v>64</v>
      </c>
      <c r="N68" s="18" t="s">
        <v>29</v>
      </c>
      <c r="O68" s="18">
        <v>5</v>
      </c>
      <c r="P68" s="18" t="s">
        <v>34</v>
      </c>
      <c r="Q68" s="18">
        <v>12.8</v>
      </c>
      <c r="R68" s="18">
        <f t="shared" si="9"/>
        <v>3</v>
      </c>
      <c r="S68" s="18">
        <f t="shared" si="10"/>
        <v>2</v>
      </c>
      <c r="T68" s="18">
        <f t="shared" si="11"/>
        <v>0</v>
      </c>
      <c r="U68" s="20" t="str">
        <f t="shared" si="12"/>
        <v>2</v>
      </c>
      <c r="V68" s="21">
        <f t="shared" si="13"/>
        <v>0.23976833333333336</v>
      </c>
      <c r="W68" s="21">
        <f t="shared" si="14"/>
        <v>0.19181466666666669</v>
      </c>
    </row>
    <row r="69" spans="1:23" x14ac:dyDescent="0.25">
      <c r="A69" s="18">
        <v>717</v>
      </c>
      <c r="B69" s="18" t="s">
        <v>17</v>
      </c>
      <c r="C69" s="18">
        <v>0.28999999999999998</v>
      </c>
      <c r="D69" s="18">
        <v>0.20499999999999999</v>
      </c>
      <c r="E69" s="18">
        <v>7.0000000000000007E-2</v>
      </c>
      <c r="F69" s="18">
        <v>9.7500000000000003E-2</v>
      </c>
      <c r="G69" s="18">
        <v>3.5999999999999997E-2</v>
      </c>
      <c r="H69" s="18">
        <v>1.9E-2</v>
      </c>
      <c r="I69" s="18">
        <v>3.5000000000000003E-2</v>
      </c>
      <c r="J69" s="18">
        <v>8</v>
      </c>
      <c r="K69" s="18">
        <v>6</v>
      </c>
      <c r="L69" s="18" t="s">
        <v>40</v>
      </c>
      <c r="M69" s="18" t="s">
        <v>41</v>
      </c>
      <c r="N69" s="18" t="s">
        <v>42</v>
      </c>
      <c r="O69" s="18">
        <v>6</v>
      </c>
      <c r="P69" s="18" t="s">
        <v>79</v>
      </c>
      <c r="Q69" s="18">
        <v>14.1</v>
      </c>
      <c r="R69" s="18">
        <f t="shared" si="9"/>
        <v>3</v>
      </c>
      <c r="S69" s="18">
        <f t="shared" si="10"/>
        <v>2</v>
      </c>
      <c r="T69" s="18">
        <f t="shared" si="11"/>
        <v>0</v>
      </c>
      <c r="U69" s="20" t="str">
        <f t="shared" si="12"/>
        <v>2</v>
      </c>
      <c r="V69" s="21">
        <f t="shared" si="13"/>
        <v>3.6806249999999999E-2</v>
      </c>
      <c r="W69" s="21">
        <f t="shared" si="14"/>
        <v>2.9444999999999999E-2</v>
      </c>
    </row>
    <row r="70" spans="1:23" x14ac:dyDescent="0.25">
      <c r="A70" s="18">
        <v>2918</v>
      </c>
      <c r="B70" s="18" t="s">
        <v>31</v>
      </c>
      <c r="C70" s="18">
        <v>0.59499999999999997</v>
      </c>
      <c r="D70" s="18">
        <v>0.46</v>
      </c>
      <c r="E70" s="18">
        <v>0.17</v>
      </c>
      <c r="F70" s="18">
        <v>1.1294999999999999</v>
      </c>
      <c r="G70" s="18">
        <v>0.56999999999999995</v>
      </c>
      <c r="H70" s="18">
        <v>0.2555</v>
      </c>
      <c r="I70" s="18">
        <v>0.26500000000000001</v>
      </c>
      <c r="J70" s="18">
        <v>10</v>
      </c>
      <c r="K70" s="18">
        <v>8</v>
      </c>
      <c r="L70" s="18" t="s">
        <v>55</v>
      </c>
      <c r="M70" s="18" t="s">
        <v>56</v>
      </c>
      <c r="N70" s="18" t="s">
        <v>57</v>
      </c>
      <c r="O70" s="18">
        <v>1</v>
      </c>
      <c r="P70" s="18" t="s">
        <v>21</v>
      </c>
      <c r="Q70" s="18">
        <v>22.1</v>
      </c>
      <c r="R70" s="18">
        <f t="shared" si="9"/>
        <v>3</v>
      </c>
      <c r="S70" s="18">
        <f t="shared" si="10"/>
        <v>3</v>
      </c>
      <c r="T70" s="18">
        <f t="shared" si="11"/>
        <v>3</v>
      </c>
      <c r="U70" s="20" t="str">
        <f t="shared" si="12"/>
        <v>3</v>
      </c>
      <c r="V70" s="21">
        <f t="shared" si="13"/>
        <v>0.55063125000000002</v>
      </c>
      <c r="W70" s="21">
        <f t="shared" si="14"/>
        <v>0.55063125000000002</v>
      </c>
    </row>
    <row r="71" spans="1:23" x14ac:dyDescent="0.25">
      <c r="A71" s="18">
        <v>2434</v>
      </c>
      <c r="B71" s="18" t="s">
        <v>22</v>
      </c>
      <c r="C71" s="18">
        <v>0.66</v>
      </c>
      <c r="D71" s="18">
        <v>0.51500000000000001</v>
      </c>
      <c r="E71" s="18">
        <v>0.18</v>
      </c>
      <c r="F71" s="18">
        <v>1.5229999999999999</v>
      </c>
      <c r="G71" s="18">
        <v>0.54</v>
      </c>
      <c r="H71" s="18">
        <v>0.33650000000000002</v>
      </c>
      <c r="I71" s="18">
        <v>0.55500000000000005</v>
      </c>
      <c r="J71" s="18">
        <v>16</v>
      </c>
      <c r="K71" s="18">
        <v>15</v>
      </c>
      <c r="L71" s="18" t="s">
        <v>32</v>
      </c>
      <c r="M71" s="18" t="s">
        <v>33</v>
      </c>
      <c r="N71" s="18" t="s">
        <v>29</v>
      </c>
      <c r="O71" s="18">
        <v>4</v>
      </c>
      <c r="P71" s="18" t="s">
        <v>59</v>
      </c>
      <c r="Q71" s="18">
        <v>6.1</v>
      </c>
      <c r="R71" s="18">
        <f t="shared" si="9"/>
        <v>3</v>
      </c>
      <c r="S71" s="18">
        <f t="shared" si="10"/>
        <v>2</v>
      </c>
      <c r="T71" s="18">
        <f t="shared" si="11"/>
        <v>0</v>
      </c>
      <c r="U71" s="20" t="str">
        <f t="shared" si="12"/>
        <v>2</v>
      </c>
      <c r="V71" s="21">
        <f t="shared" si="13"/>
        <v>0.77546083333333327</v>
      </c>
      <c r="W71" s="21">
        <f t="shared" si="14"/>
        <v>0.62036866666666668</v>
      </c>
    </row>
    <row r="72" spans="1:23" x14ac:dyDescent="0.25">
      <c r="A72" s="18">
        <v>268</v>
      </c>
      <c r="B72" s="18" t="s">
        <v>31</v>
      </c>
      <c r="C72" s="18">
        <v>0.35</v>
      </c>
      <c r="D72" s="18">
        <v>0.27500000000000002</v>
      </c>
      <c r="E72" s="18">
        <v>0.11</v>
      </c>
      <c r="F72" s="18">
        <v>0.29249999999999998</v>
      </c>
      <c r="G72" s="18">
        <v>0.1225</v>
      </c>
      <c r="H72" s="18">
        <v>6.3500000000000001E-2</v>
      </c>
      <c r="I72" s="18">
        <v>9.0499999999999997E-2</v>
      </c>
      <c r="J72" s="18">
        <v>8</v>
      </c>
      <c r="K72" s="18">
        <v>3</v>
      </c>
      <c r="L72" s="18" t="s">
        <v>46</v>
      </c>
      <c r="M72" s="18" t="s">
        <v>47</v>
      </c>
      <c r="N72" s="18" t="s">
        <v>48</v>
      </c>
      <c r="O72" s="18">
        <v>5</v>
      </c>
      <c r="P72" s="18" t="s">
        <v>34</v>
      </c>
      <c r="Q72" s="18">
        <v>12.8</v>
      </c>
      <c r="R72" s="18">
        <f t="shared" si="9"/>
        <v>3</v>
      </c>
      <c r="S72" s="18">
        <f t="shared" si="10"/>
        <v>2</v>
      </c>
      <c r="T72" s="18">
        <f t="shared" si="11"/>
        <v>0</v>
      </c>
      <c r="U72" s="20" t="str">
        <f t="shared" si="12"/>
        <v>2</v>
      </c>
      <c r="V72" s="21">
        <f t="shared" si="13"/>
        <v>0.11870624999999999</v>
      </c>
      <c r="W72" s="21">
        <f t="shared" si="14"/>
        <v>9.4964999999999994E-2</v>
      </c>
    </row>
    <row r="73" spans="1:23" x14ac:dyDescent="0.25">
      <c r="A73" s="18">
        <v>2265</v>
      </c>
      <c r="B73" s="18" t="s">
        <v>17</v>
      </c>
      <c r="C73" s="18">
        <v>0.59</v>
      </c>
      <c r="D73" s="18">
        <v>0.45</v>
      </c>
      <c r="E73" s="18">
        <v>0.16</v>
      </c>
      <c r="F73" s="18">
        <v>0.89300000000000002</v>
      </c>
      <c r="G73" s="18">
        <v>0.27450000000000002</v>
      </c>
      <c r="H73" s="18">
        <v>0.2185</v>
      </c>
      <c r="I73" s="18">
        <v>0.34499999999999997</v>
      </c>
      <c r="J73" s="18">
        <v>14</v>
      </c>
      <c r="K73" s="18">
        <v>2</v>
      </c>
      <c r="L73" s="18" t="s">
        <v>52</v>
      </c>
      <c r="M73" s="18" t="s">
        <v>53</v>
      </c>
      <c r="N73" s="18" t="s">
        <v>54</v>
      </c>
      <c r="O73" s="18">
        <v>3</v>
      </c>
      <c r="P73" s="18" t="s">
        <v>39</v>
      </c>
      <c r="Q73" s="18">
        <v>3.6</v>
      </c>
      <c r="R73" s="18">
        <f t="shared" si="9"/>
        <v>3</v>
      </c>
      <c r="S73" s="18">
        <f t="shared" si="10"/>
        <v>2</v>
      </c>
      <c r="T73" s="18">
        <f t="shared" si="11"/>
        <v>0</v>
      </c>
      <c r="U73" s="20" t="str">
        <f t="shared" si="12"/>
        <v>2</v>
      </c>
      <c r="V73" s="21">
        <f t="shared" si="13"/>
        <v>0.4316166666666667</v>
      </c>
      <c r="W73" s="21">
        <f t="shared" si="14"/>
        <v>0.3452933333333334</v>
      </c>
    </row>
    <row r="74" spans="1:23" x14ac:dyDescent="0.25">
      <c r="A74" s="18">
        <v>2106</v>
      </c>
      <c r="B74" s="18" t="s">
        <v>31</v>
      </c>
      <c r="C74" s="18">
        <v>0.58499999999999996</v>
      </c>
      <c r="D74" s="18">
        <v>0.48</v>
      </c>
      <c r="E74" s="18">
        <v>0.185</v>
      </c>
      <c r="F74" s="18">
        <v>1.04</v>
      </c>
      <c r="G74" s="18">
        <v>0.434</v>
      </c>
      <c r="H74" s="18">
        <v>0.26500000000000001</v>
      </c>
      <c r="I74" s="18">
        <v>0.28499999999999998</v>
      </c>
      <c r="J74" s="18">
        <v>10</v>
      </c>
      <c r="K74" s="18">
        <v>9</v>
      </c>
      <c r="L74" s="18" t="s">
        <v>67</v>
      </c>
      <c r="M74" s="18" t="s">
        <v>68</v>
      </c>
      <c r="N74" s="18" t="s">
        <v>69</v>
      </c>
      <c r="O74" s="18">
        <v>10</v>
      </c>
      <c r="P74" s="18" t="s">
        <v>35</v>
      </c>
      <c r="Q74" s="18">
        <v>24.1</v>
      </c>
      <c r="R74" s="18">
        <f t="shared" si="9"/>
        <v>3</v>
      </c>
      <c r="S74" s="18">
        <f t="shared" si="10"/>
        <v>3</v>
      </c>
      <c r="T74" s="18">
        <f t="shared" si="11"/>
        <v>3</v>
      </c>
      <c r="U74" s="20" t="str">
        <f t="shared" si="12"/>
        <v>3</v>
      </c>
      <c r="V74" s="21">
        <f t="shared" si="13"/>
        <v>0.51133333333333331</v>
      </c>
      <c r="W74" s="21">
        <f t="shared" si="14"/>
        <v>0.51133333333333331</v>
      </c>
    </row>
    <row r="75" spans="1:23" x14ac:dyDescent="0.25">
      <c r="A75" s="18">
        <v>566</v>
      </c>
      <c r="B75" s="18" t="s">
        <v>31</v>
      </c>
      <c r="C75" s="18">
        <v>0.35</v>
      </c>
      <c r="D75" s="18">
        <v>0.255</v>
      </c>
      <c r="E75" s="18">
        <v>6.5000000000000002E-2</v>
      </c>
      <c r="F75" s="18">
        <v>0.17899999999999999</v>
      </c>
      <c r="G75" s="18">
        <v>7.0499999999999993E-2</v>
      </c>
      <c r="H75" s="18">
        <v>3.85E-2</v>
      </c>
      <c r="I75" s="18">
        <v>0.06</v>
      </c>
      <c r="J75" s="18">
        <v>10</v>
      </c>
      <c r="K75" s="18">
        <v>2</v>
      </c>
      <c r="L75" s="18" t="s">
        <v>52</v>
      </c>
      <c r="M75" s="18" t="s">
        <v>53</v>
      </c>
      <c r="N75" s="18" t="s">
        <v>54</v>
      </c>
      <c r="O75" s="18">
        <v>3</v>
      </c>
      <c r="P75" s="18" t="s">
        <v>39</v>
      </c>
      <c r="Q75" s="18">
        <v>3.6</v>
      </c>
      <c r="R75" s="18">
        <f t="shared" si="9"/>
        <v>3</v>
      </c>
      <c r="S75" s="18">
        <f t="shared" si="10"/>
        <v>2</v>
      </c>
      <c r="T75" s="18">
        <f t="shared" si="11"/>
        <v>0</v>
      </c>
      <c r="U75" s="20" t="str">
        <f t="shared" si="12"/>
        <v>2</v>
      </c>
      <c r="V75" s="21">
        <f t="shared" si="13"/>
        <v>7.070499999999999E-2</v>
      </c>
      <c r="W75" s="21">
        <f t="shared" si="14"/>
        <v>5.6563999999999996E-2</v>
      </c>
    </row>
    <row r="76" spans="1:23" x14ac:dyDescent="0.25">
      <c r="A76" s="18">
        <v>2644</v>
      </c>
      <c r="B76" s="18" t="s">
        <v>17</v>
      </c>
      <c r="C76" s="18">
        <v>0.48499999999999999</v>
      </c>
      <c r="D76" s="18">
        <v>0.375</v>
      </c>
      <c r="E76" s="18">
        <v>0.13</v>
      </c>
      <c r="F76" s="18">
        <v>0.55349999999999999</v>
      </c>
      <c r="G76" s="18">
        <v>0.26600000000000001</v>
      </c>
      <c r="H76" s="18">
        <v>0.112</v>
      </c>
      <c r="I76" s="18">
        <v>0.157</v>
      </c>
      <c r="J76" s="18">
        <v>8</v>
      </c>
      <c r="K76" s="18">
        <v>2</v>
      </c>
      <c r="L76" s="18" t="s">
        <v>52</v>
      </c>
      <c r="M76" s="18" t="s">
        <v>53</v>
      </c>
      <c r="N76" s="18" t="s">
        <v>54</v>
      </c>
      <c r="O76" s="18">
        <v>8</v>
      </c>
      <c r="P76" s="18" t="s">
        <v>30</v>
      </c>
      <c r="Q76" s="18">
        <v>12.3</v>
      </c>
      <c r="R76" s="18">
        <f t="shared" si="9"/>
        <v>3</v>
      </c>
      <c r="S76" s="18">
        <f t="shared" si="10"/>
        <v>2</v>
      </c>
      <c r="T76" s="18">
        <f t="shared" si="11"/>
        <v>0</v>
      </c>
      <c r="U76" s="20" t="str">
        <f t="shared" si="12"/>
        <v>2</v>
      </c>
      <c r="V76" s="21">
        <f t="shared" si="13"/>
        <v>0.24815250000000003</v>
      </c>
      <c r="W76" s="21">
        <f t="shared" si="14"/>
        <v>0.19852200000000003</v>
      </c>
    </row>
    <row r="77" spans="1:23" x14ac:dyDescent="0.25">
      <c r="A77" s="18">
        <v>1147</v>
      </c>
      <c r="B77" s="18" t="s">
        <v>31</v>
      </c>
      <c r="C77" s="18">
        <v>0.57999999999999996</v>
      </c>
      <c r="D77" s="18">
        <v>0.44500000000000001</v>
      </c>
      <c r="E77" s="18">
        <v>0.13500000000000001</v>
      </c>
      <c r="F77" s="18">
        <v>0.81399999999999995</v>
      </c>
      <c r="G77" s="18">
        <v>0.3775</v>
      </c>
      <c r="H77" s="18">
        <v>0.1915</v>
      </c>
      <c r="I77" s="18">
        <v>0.22</v>
      </c>
      <c r="J77" s="18">
        <v>9</v>
      </c>
      <c r="K77" s="18">
        <v>10</v>
      </c>
      <c r="L77" s="18" t="s">
        <v>23</v>
      </c>
      <c r="M77" s="18" t="s">
        <v>24</v>
      </c>
      <c r="N77" s="18" t="s">
        <v>25</v>
      </c>
      <c r="O77" s="18">
        <v>9</v>
      </c>
      <c r="P77" s="18" t="s">
        <v>58</v>
      </c>
      <c r="Q77" s="18">
        <v>1.9</v>
      </c>
      <c r="R77" s="18">
        <f t="shared" si="9"/>
        <v>3</v>
      </c>
      <c r="S77" s="18">
        <f t="shared" si="10"/>
        <v>2</v>
      </c>
      <c r="T77" s="18">
        <f t="shared" si="11"/>
        <v>0</v>
      </c>
      <c r="U77" s="20" t="str">
        <f t="shared" si="12"/>
        <v>2</v>
      </c>
      <c r="V77" s="21">
        <f t="shared" si="13"/>
        <v>0.38800666666666656</v>
      </c>
      <c r="W77" s="21">
        <f t="shared" si="14"/>
        <v>0.31040533333333326</v>
      </c>
    </row>
    <row r="78" spans="1:23" x14ac:dyDescent="0.25">
      <c r="A78" s="18">
        <v>1935</v>
      </c>
      <c r="B78" s="18" t="s">
        <v>31</v>
      </c>
      <c r="C78" s="18">
        <v>0.62</v>
      </c>
      <c r="D78" s="18">
        <v>0.47</v>
      </c>
      <c r="E78" s="18">
        <v>0.15</v>
      </c>
      <c r="F78" s="18">
        <v>1.3089999999999999</v>
      </c>
      <c r="G78" s="18">
        <v>0.58699999999999997</v>
      </c>
      <c r="H78" s="18">
        <v>0.4405</v>
      </c>
      <c r="I78" s="18">
        <v>0.32500000000000001</v>
      </c>
      <c r="J78" s="18">
        <v>9</v>
      </c>
      <c r="K78" s="18">
        <v>2</v>
      </c>
      <c r="L78" s="18" t="s">
        <v>52</v>
      </c>
      <c r="M78" s="18" t="s">
        <v>53</v>
      </c>
      <c r="N78" s="18" t="s">
        <v>54</v>
      </c>
      <c r="O78" s="18">
        <v>2</v>
      </c>
      <c r="P78" s="18" t="s">
        <v>70</v>
      </c>
      <c r="Q78" s="18">
        <v>18</v>
      </c>
      <c r="R78" s="18">
        <f t="shared" si="9"/>
        <v>3</v>
      </c>
      <c r="S78" s="18">
        <f t="shared" si="10"/>
        <v>3</v>
      </c>
      <c r="T78" s="18">
        <f t="shared" si="11"/>
        <v>3</v>
      </c>
      <c r="U78" s="20" t="str">
        <f t="shared" si="12"/>
        <v>3</v>
      </c>
      <c r="V78" s="21">
        <f t="shared" si="13"/>
        <v>0.64141000000000004</v>
      </c>
      <c r="W78" s="21">
        <f t="shared" si="14"/>
        <v>0.64141000000000004</v>
      </c>
    </row>
    <row r="79" spans="1:23" x14ac:dyDescent="0.25">
      <c r="A79" s="18">
        <v>2345</v>
      </c>
      <c r="B79" s="18" t="s">
        <v>31</v>
      </c>
      <c r="C79" s="18">
        <v>0.67</v>
      </c>
      <c r="D79" s="18">
        <v>0.55000000000000004</v>
      </c>
      <c r="E79" s="18">
        <v>0.17</v>
      </c>
      <c r="F79" s="18">
        <v>1.2470000000000001</v>
      </c>
      <c r="G79" s="18">
        <v>0.47199999999999998</v>
      </c>
      <c r="H79" s="18">
        <v>0.2455</v>
      </c>
      <c r="I79" s="18">
        <v>0.4</v>
      </c>
      <c r="J79" s="18">
        <v>21</v>
      </c>
      <c r="K79" s="18">
        <v>9</v>
      </c>
      <c r="L79" s="18" t="s">
        <v>67</v>
      </c>
      <c r="M79" s="18" t="s">
        <v>68</v>
      </c>
      <c r="N79" s="18" t="s">
        <v>69</v>
      </c>
      <c r="O79" s="18">
        <v>5</v>
      </c>
      <c r="P79" s="18" t="s">
        <v>34</v>
      </c>
      <c r="Q79" s="18">
        <v>12.8</v>
      </c>
      <c r="R79" s="18">
        <f t="shared" si="9"/>
        <v>3</v>
      </c>
      <c r="S79" s="18">
        <f t="shared" si="10"/>
        <v>2</v>
      </c>
      <c r="T79" s="18">
        <f t="shared" si="11"/>
        <v>0</v>
      </c>
      <c r="U79" s="20" t="str">
        <f t="shared" si="12"/>
        <v>2</v>
      </c>
      <c r="V79" s="21">
        <f t="shared" si="13"/>
        <v>0.64220500000000003</v>
      </c>
      <c r="W79" s="21">
        <f t="shared" si="14"/>
        <v>0.513764</v>
      </c>
    </row>
    <row r="80" spans="1:23" x14ac:dyDescent="0.25">
      <c r="A80" s="18">
        <v>3075</v>
      </c>
      <c r="B80" s="18" t="s">
        <v>31</v>
      </c>
      <c r="C80" s="18">
        <v>0.67500000000000004</v>
      </c>
      <c r="D80" s="18">
        <v>0.52</v>
      </c>
      <c r="E80" s="18">
        <v>0.14499999999999999</v>
      </c>
      <c r="F80" s="18">
        <v>1.3645</v>
      </c>
      <c r="G80" s="18">
        <v>0.55700000000000005</v>
      </c>
      <c r="H80" s="18">
        <v>0.34050000000000002</v>
      </c>
      <c r="I80" s="18">
        <v>0.38500000000000001</v>
      </c>
      <c r="J80" s="18">
        <v>11</v>
      </c>
      <c r="K80" s="18">
        <v>7</v>
      </c>
      <c r="L80" s="18" t="s">
        <v>43</v>
      </c>
      <c r="M80" s="18" t="s">
        <v>44</v>
      </c>
      <c r="N80" s="18" t="s">
        <v>45</v>
      </c>
      <c r="O80" s="18">
        <v>5</v>
      </c>
      <c r="P80" s="18" t="s">
        <v>34</v>
      </c>
      <c r="Q80" s="18">
        <v>12.8</v>
      </c>
      <c r="R80" s="18">
        <f t="shared" si="9"/>
        <v>3</v>
      </c>
      <c r="S80" s="18">
        <f t="shared" si="10"/>
        <v>3</v>
      </c>
      <c r="T80" s="18">
        <f t="shared" si="11"/>
        <v>3</v>
      </c>
      <c r="U80" s="20" t="str">
        <f t="shared" si="12"/>
        <v>3</v>
      </c>
      <c r="V80" s="21">
        <f t="shared" si="13"/>
        <v>0.69134666666666678</v>
      </c>
      <c r="W80" s="21">
        <f t="shared" si="14"/>
        <v>0.69134666666666678</v>
      </c>
    </row>
    <row r="81" spans="1:23" x14ac:dyDescent="0.25">
      <c r="A81" s="18">
        <v>3499</v>
      </c>
      <c r="B81" s="18" t="s">
        <v>31</v>
      </c>
      <c r="C81" s="18">
        <v>0.59</v>
      </c>
      <c r="D81" s="18">
        <v>0.46</v>
      </c>
      <c r="E81" s="18">
        <v>0.14499999999999999</v>
      </c>
      <c r="F81" s="18">
        <v>0.92900000000000005</v>
      </c>
      <c r="G81" s="18">
        <v>0.38</v>
      </c>
      <c r="H81" s="18">
        <v>0.24</v>
      </c>
      <c r="I81" s="18">
        <v>0.255</v>
      </c>
      <c r="J81" s="18">
        <v>10</v>
      </c>
      <c r="K81" s="18">
        <v>5</v>
      </c>
      <c r="L81" s="18" t="s">
        <v>49</v>
      </c>
      <c r="M81" s="18" t="s">
        <v>50</v>
      </c>
      <c r="N81" s="18" t="s">
        <v>51</v>
      </c>
      <c r="O81" s="18">
        <v>1</v>
      </c>
      <c r="P81" s="18" t="s">
        <v>21</v>
      </c>
      <c r="Q81" s="18">
        <v>22.1</v>
      </c>
      <c r="R81" s="18">
        <f t="shared" si="9"/>
        <v>3</v>
      </c>
      <c r="S81" s="18">
        <f t="shared" si="10"/>
        <v>2</v>
      </c>
      <c r="T81" s="18">
        <f t="shared" si="11"/>
        <v>0</v>
      </c>
      <c r="U81" s="20" t="str">
        <f t="shared" si="12"/>
        <v>2</v>
      </c>
      <c r="V81" s="21">
        <f t="shared" si="13"/>
        <v>0.44824250000000004</v>
      </c>
      <c r="W81" s="21">
        <f t="shared" si="14"/>
        <v>0.35859400000000008</v>
      </c>
    </row>
    <row r="82" spans="1:23" x14ac:dyDescent="0.25">
      <c r="A82" s="18">
        <v>881</v>
      </c>
      <c r="B82" s="18" t="s">
        <v>31</v>
      </c>
      <c r="C82" s="18">
        <v>0.65</v>
      </c>
      <c r="D82" s="18">
        <v>0.52500000000000002</v>
      </c>
      <c r="E82" s="18">
        <v>0.17499999999999999</v>
      </c>
      <c r="F82" s="18">
        <v>1.4715</v>
      </c>
      <c r="G82" s="18">
        <v>0.67500000000000004</v>
      </c>
      <c r="H82" s="18">
        <v>0.315</v>
      </c>
      <c r="I82" s="18">
        <v>0.39900000000000002</v>
      </c>
      <c r="J82" s="18">
        <v>11</v>
      </c>
      <c r="K82" s="18">
        <v>11</v>
      </c>
      <c r="L82" s="18" t="s">
        <v>37</v>
      </c>
      <c r="M82" s="18" t="s">
        <v>38</v>
      </c>
      <c r="N82" s="18" t="s">
        <v>29</v>
      </c>
      <c r="O82" s="18">
        <v>7</v>
      </c>
      <c r="P82" s="18" t="s">
        <v>26</v>
      </c>
      <c r="Q82" s="18">
        <v>2.5</v>
      </c>
      <c r="R82" s="18">
        <f t="shared" si="9"/>
        <v>3</v>
      </c>
      <c r="S82" s="18">
        <f t="shared" si="10"/>
        <v>3</v>
      </c>
      <c r="T82" s="18">
        <f t="shared" si="11"/>
        <v>3</v>
      </c>
      <c r="U82" s="20" t="str">
        <f t="shared" si="12"/>
        <v>3</v>
      </c>
      <c r="V82" s="21">
        <f t="shared" si="13"/>
        <v>0.74801250000000008</v>
      </c>
      <c r="W82" s="21">
        <f t="shared" si="14"/>
        <v>0.74801250000000008</v>
      </c>
    </row>
    <row r="83" spans="1:23" x14ac:dyDescent="0.25">
      <c r="A83" s="18">
        <v>1661</v>
      </c>
      <c r="B83" s="18" t="s">
        <v>31</v>
      </c>
      <c r="C83" s="18">
        <v>0.6</v>
      </c>
      <c r="D83" s="18">
        <v>0.47</v>
      </c>
      <c r="E83" s="18">
        <v>0.16500000000000001</v>
      </c>
      <c r="F83" s="18">
        <v>1.0589999999999999</v>
      </c>
      <c r="G83" s="18">
        <v>0.504</v>
      </c>
      <c r="H83" s="18">
        <v>0.24099999999999999</v>
      </c>
      <c r="I83" s="18">
        <v>0.27500000000000002</v>
      </c>
      <c r="J83" s="18">
        <v>9</v>
      </c>
      <c r="K83" s="18">
        <v>8</v>
      </c>
      <c r="L83" s="18" t="s">
        <v>55</v>
      </c>
      <c r="M83" s="18" t="s">
        <v>56</v>
      </c>
      <c r="N83" s="18" t="s">
        <v>57</v>
      </c>
      <c r="O83" s="18">
        <v>10</v>
      </c>
      <c r="P83" s="18" t="s">
        <v>35</v>
      </c>
      <c r="Q83" s="18">
        <v>24.1</v>
      </c>
      <c r="R83" s="18">
        <f t="shared" si="9"/>
        <v>3</v>
      </c>
      <c r="S83" s="18">
        <f t="shared" si="10"/>
        <v>3</v>
      </c>
      <c r="T83" s="18">
        <f t="shared" si="11"/>
        <v>3</v>
      </c>
      <c r="U83" s="20" t="str">
        <f t="shared" si="12"/>
        <v>3</v>
      </c>
      <c r="V83" s="21">
        <f t="shared" si="13"/>
        <v>0.51802749999999997</v>
      </c>
      <c r="W83" s="21">
        <f t="shared" si="14"/>
        <v>0.51802749999999997</v>
      </c>
    </row>
    <row r="84" spans="1:23" x14ac:dyDescent="0.25">
      <c r="A84" s="18">
        <v>3236</v>
      </c>
      <c r="B84" s="18" t="s">
        <v>31</v>
      </c>
      <c r="C84" s="18">
        <v>0.66500000000000004</v>
      </c>
      <c r="D84" s="18">
        <v>0.53500000000000003</v>
      </c>
      <c r="E84" s="18">
        <v>0.155</v>
      </c>
      <c r="F84" s="18">
        <v>1.383</v>
      </c>
      <c r="G84" s="18">
        <v>0.59599999999999997</v>
      </c>
      <c r="H84" s="18">
        <v>0.25650000000000001</v>
      </c>
      <c r="I84" s="18">
        <v>0.48499999999999999</v>
      </c>
      <c r="J84" s="18">
        <v>14</v>
      </c>
      <c r="K84" s="18">
        <v>12</v>
      </c>
      <c r="L84" s="18" t="s">
        <v>63</v>
      </c>
      <c r="M84" s="18" t="s">
        <v>64</v>
      </c>
      <c r="N84" s="18" t="s">
        <v>29</v>
      </c>
      <c r="O84" s="18">
        <v>2</v>
      </c>
      <c r="P84" s="18" t="s">
        <v>70</v>
      </c>
      <c r="Q84" s="18">
        <v>18</v>
      </c>
      <c r="R84" s="18">
        <f t="shared" si="9"/>
        <v>3</v>
      </c>
      <c r="S84" s="18">
        <f t="shared" si="10"/>
        <v>3</v>
      </c>
      <c r="T84" s="18">
        <f t="shared" si="11"/>
        <v>3</v>
      </c>
      <c r="U84" s="20" t="str">
        <f t="shared" si="12"/>
        <v>3</v>
      </c>
      <c r="V84" s="21">
        <f t="shared" si="13"/>
        <v>0.70417749999999979</v>
      </c>
      <c r="W84" s="21">
        <f t="shared" si="14"/>
        <v>0.70417749999999979</v>
      </c>
    </row>
    <row r="85" spans="1:23" x14ac:dyDescent="0.25">
      <c r="A85" s="18">
        <v>3215</v>
      </c>
      <c r="B85" s="18" t="s">
        <v>22</v>
      </c>
      <c r="C85" s="18">
        <v>0.56999999999999995</v>
      </c>
      <c r="D85" s="18">
        <v>0.495</v>
      </c>
      <c r="E85" s="18">
        <v>0.16</v>
      </c>
      <c r="F85" s="18">
        <v>1.0914999999999999</v>
      </c>
      <c r="G85" s="18">
        <v>0.45200000000000001</v>
      </c>
      <c r="H85" s="18">
        <v>0.27500000000000002</v>
      </c>
      <c r="I85" s="18">
        <v>0.315</v>
      </c>
      <c r="J85" s="18">
        <v>14</v>
      </c>
      <c r="K85" s="18">
        <v>8</v>
      </c>
      <c r="L85" s="18" t="s">
        <v>55</v>
      </c>
      <c r="M85" s="18" t="s">
        <v>56</v>
      </c>
      <c r="N85" s="18" t="s">
        <v>57</v>
      </c>
      <c r="O85" s="18">
        <v>4</v>
      </c>
      <c r="P85" s="18" t="s">
        <v>59</v>
      </c>
      <c r="Q85" s="18">
        <v>6.1</v>
      </c>
      <c r="R85" s="18">
        <f t="shared" si="9"/>
        <v>3</v>
      </c>
      <c r="S85" s="18">
        <f t="shared" si="10"/>
        <v>2</v>
      </c>
      <c r="T85" s="18">
        <f t="shared" si="11"/>
        <v>0</v>
      </c>
      <c r="U85" s="20" t="str">
        <f t="shared" si="12"/>
        <v>2</v>
      </c>
      <c r="V85" s="21">
        <f t="shared" si="13"/>
        <v>0.53210625000000011</v>
      </c>
      <c r="W85" s="21">
        <f t="shared" si="14"/>
        <v>0.42568500000000009</v>
      </c>
    </row>
    <row r="86" spans="1:23" x14ac:dyDescent="0.25">
      <c r="A86" s="18">
        <v>3085</v>
      </c>
      <c r="B86" s="18" t="s">
        <v>17</v>
      </c>
      <c r="C86" s="18">
        <v>0.23</v>
      </c>
      <c r="D86" s="18">
        <v>0.17</v>
      </c>
      <c r="E86" s="18">
        <v>0.05</v>
      </c>
      <c r="F86" s="18">
        <v>5.7000000000000002E-2</v>
      </c>
      <c r="G86" s="18">
        <v>2.5999999999999999E-2</v>
      </c>
      <c r="H86" s="18">
        <v>1.2999999999999999E-2</v>
      </c>
      <c r="I86" s="18">
        <v>1.6E-2</v>
      </c>
      <c r="J86" s="18">
        <v>5</v>
      </c>
      <c r="K86" s="18">
        <v>10</v>
      </c>
      <c r="L86" s="18" t="s">
        <v>23</v>
      </c>
      <c r="M86" s="18" t="s">
        <v>24</v>
      </c>
      <c r="N86" s="18" t="s">
        <v>25</v>
      </c>
      <c r="O86" s="18">
        <v>9</v>
      </c>
      <c r="P86" s="18" t="s">
        <v>58</v>
      </c>
      <c r="Q86" s="18">
        <v>1.9</v>
      </c>
      <c r="R86" s="18">
        <f t="shared" si="9"/>
        <v>3</v>
      </c>
      <c r="S86" s="18">
        <f t="shared" si="10"/>
        <v>2</v>
      </c>
      <c r="T86" s="18">
        <f t="shared" si="11"/>
        <v>0</v>
      </c>
      <c r="U86" s="20" t="str">
        <f t="shared" si="12"/>
        <v>2</v>
      </c>
      <c r="V86" s="21">
        <f t="shared" si="13"/>
        <v>2.0425000000000002E-2</v>
      </c>
      <c r="W86" s="21">
        <f t="shared" si="14"/>
        <v>1.6340000000000004E-2</v>
      </c>
    </row>
    <row r="87" spans="1:23" x14ac:dyDescent="0.25">
      <c r="A87" s="18">
        <v>1794</v>
      </c>
      <c r="B87" s="18" t="s">
        <v>31</v>
      </c>
      <c r="C87" s="18">
        <v>0.57499999999999996</v>
      </c>
      <c r="D87" s="18">
        <v>0.44</v>
      </c>
      <c r="E87" s="18">
        <v>0.185</v>
      </c>
      <c r="F87" s="18">
        <v>1.0249999999999999</v>
      </c>
      <c r="G87" s="18">
        <v>0.50749999999999995</v>
      </c>
      <c r="H87" s="18">
        <v>0.22450000000000001</v>
      </c>
      <c r="I87" s="18">
        <v>0.2485</v>
      </c>
      <c r="J87" s="18">
        <v>10</v>
      </c>
      <c r="K87" s="18">
        <v>2</v>
      </c>
      <c r="L87" s="18" t="s">
        <v>52</v>
      </c>
      <c r="M87" s="18" t="s">
        <v>53</v>
      </c>
      <c r="N87" s="18" t="s">
        <v>54</v>
      </c>
      <c r="O87" s="18">
        <v>9</v>
      </c>
      <c r="P87" s="18" t="s">
        <v>58</v>
      </c>
      <c r="Q87" s="18">
        <v>1.9</v>
      </c>
      <c r="R87" s="18">
        <f t="shared" si="9"/>
        <v>3</v>
      </c>
      <c r="S87" s="18">
        <f t="shared" si="10"/>
        <v>3</v>
      </c>
      <c r="T87" s="18">
        <f t="shared" si="11"/>
        <v>3</v>
      </c>
      <c r="U87" s="20" t="str">
        <f t="shared" si="12"/>
        <v>3</v>
      </c>
      <c r="V87" s="21">
        <f t="shared" si="13"/>
        <v>0.49541666666666662</v>
      </c>
      <c r="W87" s="21">
        <f t="shared" si="14"/>
        <v>0.49541666666666662</v>
      </c>
    </row>
    <row r="88" spans="1:23" x14ac:dyDescent="0.25">
      <c r="A88" s="18">
        <v>2957</v>
      </c>
      <c r="B88" s="18" t="s">
        <v>22</v>
      </c>
      <c r="C88" s="18">
        <v>0.65</v>
      </c>
      <c r="D88" s="18">
        <v>0.56499999999999995</v>
      </c>
      <c r="E88" s="18">
        <v>0.2</v>
      </c>
      <c r="F88" s="18">
        <v>1.6645000000000001</v>
      </c>
      <c r="G88" s="18">
        <v>0.753</v>
      </c>
      <c r="H88" s="18">
        <v>0.36699999999999999</v>
      </c>
      <c r="I88" s="18">
        <v>0.43</v>
      </c>
      <c r="J88" s="18">
        <v>12</v>
      </c>
      <c r="K88" s="18">
        <v>2</v>
      </c>
      <c r="L88" s="18" t="s">
        <v>52</v>
      </c>
      <c r="M88" s="18" t="s">
        <v>53</v>
      </c>
      <c r="N88" s="18" t="s">
        <v>54</v>
      </c>
      <c r="O88" s="18">
        <v>9</v>
      </c>
      <c r="P88" s="18" t="s">
        <v>58</v>
      </c>
      <c r="Q88" s="18">
        <v>1.9</v>
      </c>
      <c r="R88" s="18">
        <f t="shared" si="9"/>
        <v>3</v>
      </c>
      <c r="S88" s="18">
        <f t="shared" si="10"/>
        <v>2</v>
      </c>
      <c r="T88" s="18">
        <f t="shared" si="11"/>
        <v>0</v>
      </c>
      <c r="U88" s="20" t="str">
        <f t="shared" si="12"/>
        <v>2</v>
      </c>
      <c r="V88" s="21">
        <f t="shared" si="13"/>
        <v>0.86415291666666671</v>
      </c>
      <c r="W88" s="21">
        <f t="shared" si="14"/>
        <v>0.69132233333333337</v>
      </c>
    </row>
    <row r="89" spans="1:23" x14ac:dyDescent="0.25">
      <c r="A89" s="18">
        <v>2260</v>
      </c>
      <c r="B89" s="18" t="s">
        <v>22</v>
      </c>
      <c r="C89" s="18">
        <v>0.59</v>
      </c>
      <c r="D89" s="18">
        <v>0.46500000000000002</v>
      </c>
      <c r="E89" s="18">
        <v>0.16</v>
      </c>
      <c r="F89" s="18">
        <v>1.1005</v>
      </c>
      <c r="G89" s="18">
        <v>0.50600000000000001</v>
      </c>
      <c r="H89" s="18">
        <v>0.2525</v>
      </c>
      <c r="I89" s="18">
        <v>0.29499999999999998</v>
      </c>
      <c r="J89" s="18">
        <v>13</v>
      </c>
      <c r="K89" s="18">
        <v>15</v>
      </c>
      <c r="L89" s="18" t="s">
        <v>32</v>
      </c>
      <c r="M89" s="18" t="s">
        <v>33</v>
      </c>
      <c r="N89" s="18" t="s">
        <v>29</v>
      </c>
      <c r="O89" s="18">
        <v>5</v>
      </c>
      <c r="P89" s="18" t="s">
        <v>34</v>
      </c>
      <c r="Q89" s="18">
        <v>12.8</v>
      </c>
      <c r="R89" s="18">
        <f t="shared" si="9"/>
        <v>3</v>
      </c>
      <c r="S89" s="18">
        <f t="shared" si="10"/>
        <v>2</v>
      </c>
      <c r="T89" s="18">
        <f t="shared" si="11"/>
        <v>0</v>
      </c>
      <c r="U89" s="20" t="str">
        <f t="shared" si="12"/>
        <v>2</v>
      </c>
      <c r="V89" s="21">
        <f t="shared" si="13"/>
        <v>0.53465958333333341</v>
      </c>
      <c r="W89" s="21">
        <f t="shared" si="14"/>
        <v>0.42772766666666673</v>
      </c>
    </row>
    <row r="90" spans="1:23" x14ac:dyDescent="0.25">
      <c r="A90" s="18">
        <v>437</v>
      </c>
      <c r="B90" s="18" t="s">
        <v>17</v>
      </c>
      <c r="C90" s="18">
        <v>0.36</v>
      </c>
      <c r="D90" s="18">
        <v>0.27500000000000002</v>
      </c>
      <c r="E90" s="18">
        <v>9.5000000000000001E-2</v>
      </c>
      <c r="F90" s="18">
        <v>0.217</v>
      </c>
      <c r="G90" s="18">
        <v>8.4000000000000005E-2</v>
      </c>
      <c r="H90" s="18">
        <v>4.3499999999999997E-2</v>
      </c>
      <c r="I90" s="18">
        <v>0.09</v>
      </c>
      <c r="J90" s="18">
        <v>7</v>
      </c>
      <c r="K90" s="18">
        <v>15</v>
      </c>
      <c r="L90" s="18" t="s">
        <v>32</v>
      </c>
      <c r="M90" s="18" t="s">
        <v>33</v>
      </c>
      <c r="N90" s="18" t="s">
        <v>29</v>
      </c>
      <c r="O90" s="18">
        <v>2</v>
      </c>
      <c r="P90" s="18" t="s">
        <v>70</v>
      </c>
      <c r="Q90" s="18">
        <v>18</v>
      </c>
      <c r="R90" s="18">
        <f t="shared" si="9"/>
        <v>3</v>
      </c>
      <c r="S90" s="18">
        <f t="shared" si="10"/>
        <v>2</v>
      </c>
      <c r="T90" s="18">
        <f t="shared" si="11"/>
        <v>0</v>
      </c>
      <c r="U90" s="20" t="str">
        <f t="shared" si="12"/>
        <v>2</v>
      </c>
      <c r="V90" s="21">
        <f t="shared" si="13"/>
        <v>8.7885000000000005E-2</v>
      </c>
      <c r="W90" s="21">
        <f t="shared" si="14"/>
        <v>7.0308000000000009E-2</v>
      </c>
    </row>
    <row r="91" spans="1:23" x14ac:dyDescent="0.25">
      <c r="A91" s="18">
        <v>1578</v>
      </c>
      <c r="B91" s="18" t="s">
        <v>17</v>
      </c>
      <c r="C91" s="18">
        <v>0.49</v>
      </c>
      <c r="D91" s="18">
        <v>0.4</v>
      </c>
      <c r="E91" s="18">
        <v>0.13500000000000001</v>
      </c>
      <c r="F91" s="18">
        <v>0.624</v>
      </c>
      <c r="G91" s="18">
        <v>0.30349999999999999</v>
      </c>
      <c r="H91" s="18">
        <v>0.1285</v>
      </c>
      <c r="I91" s="18">
        <v>0.16900000000000001</v>
      </c>
      <c r="J91" s="18">
        <v>8</v>
      </c>
      <c r="K91" s="18">
        <v>7</v>
      </c>
      <c r="L91" s="18" t="s">
        <v>43</v>
      </c>
      <c r="M91" s="18" t="s">
        <v>44</v>
      </c>
      <c r="N91" s="18" t="s">
        <v>45</v>
      </c>
      <c r="O91" s="18">
        <v>5</v>
      </c>
      <c r="P91" s="18" t="s">
        <v>34</v>
      </c>
      <c r="Q91" s="18">
        <v>12.8</v>
      </c>
      <c r="R91" s="18">
        <f t="shared" si="9"/>
        <v>3</v>
      </c>
      <c r="S91" s="18">
        <f t="shared" si="10"/>
        <v>2</v>
      </c>
      <c r="T91" s="18">
        <f t="shared" si="11"/>
        <v>0</v>
      </c>
      <c r="U91" s="20" t="str">
        <f t="shared" si="12"/>
        <v>2</v>
      </c>
      <c r="V91" s="21">
        <f t="shared" si="13"/>
        <v>0.28339999999999999</v>
      </c>
      <c r="W91" s="21">
        <f t="shared" si="14"/>
        <v>0.22672</v>
      </c>
    </row>
    <row r="92" spans="1:23" x14ac:dyDescent="0.25">
      <c r="A92" s="18">
        <v>678</v>
      </c>
      <c r="B92" s="18" t="s">
        <v>22</v>
      </c>
      <c r="C92" s="18">
        <v>0.5</v>
      </c>
      <c r="D92" s="18">
        <v>0.375</v>
      </c>
      <c r="E92" s="18">
        <v>0.115</v>
      </c>
      <c r="F92" s="18">
        <v>0.59450000000000003</v>
      </c>
      <c r="G92" s="18">
        <v>0.185</v>
      </c>
      <c r="H92" s="18">
        <v>0.14799999999999999</v>
      </c>
      <c r="I92" s="18">
        <v>0.19</v>
      </c>
      <c r="J92" s="18">
        <v>11</v>
      </c>
      <c r="K92" s="18">
        <v>3</v>
      </c>
      <c r="L92" s="18" t="s">
        <v>46</v>
      </c>
      <c r="M92" s="18" t="s">
        <v>47</v>
      </c>
      <c r="N92" s="18" t="s">
        <v>48</v>
      </c>
      <c r="O92" s="18">
        <v>7</v>
      </c>
      <c r="P92" s="18" t="s">
        <v>26</v>
      </c>
      <c r="Q92" s="18">
        <v>2.5</v>
      </c>
      <c r="R92" s="18">
        <f t="shared" si="9"/>
        <v>3</v>
      </c>
      <c r="S92" s="18">
        <f t="shared" si="10"/>
        <v>2</v>
      </c>
      <c r="T92" s="18">
        <f t="shared" si="11"/>
        <v>0</v>
      </c>
      <c r="U92" s="20" t="str">
        <f t="shared" si="12"/>
        <v>2</v>
      </c>
      <c r="V92" s="21">
        <f t="shared" si="13"/>
        <v>0.26653416666666668</v>
      </c>
      <c r="W92" s="21">
        <f t="shared" si="14"/>
        <v>0.21322733333333335</v>
      </c>
    </row>
    <row r="93" spans="1:23" x14ac:dyDescent="0.25">
      <c r="A93" s="18">
        <v>4113</v>
      </c>
      <c r="B93" s="18" t="s">
        <v>22</v>
      </c>
      <c r="C93" s="18">
        <v>0.56000000000000005</v>
      </c>
      <c r="D93" s="18">
        <v>0.42</v>
      </c>
      <c r="E93" s="18">
        <v>0.18</v>
      </c>
      <c r="F93" s="18">
        <v>1.6645000000000001</v>
      </c>
      <c r="G93" s="18">
        <v>0.77549999999999997</v>
      </c>
      <c r="H93" s="18">
        <v>0.35</v>
      </c>
      <c r="I93" s="18">
        <v>0.45250000000000001</v>
      </c>
      <c r="J93" s="18">
        <v>9</v>
      </c>
      <c r="K93" s="18">
        <v>6</v>
      </c>
      <c r="L93" s="18" t="s">
        <v>40</v>
      </c>
      <c r="M93" s="18" t="s">
        <v>41</v>
      </c>
      <c r="N93" s="18" t="s">
        <v>42</v>
      </c>
      <c r="O93" s="18">
        <v>10</v>
      </c>
      <c r="P93" s="18" t="s">
        <v>35</v>
      </c>
      <c r="Q93" s="18">
        <v>24.1</v>
      </c>
      <c r="R93" s="18">
        <f t="shared" si="9"/>
        <v>3</v>
      </c>
      <c r="S93" s="18">
        <f t="shared" si="10"/>
        <v>2</v>
      </c>
      <c r="T93" s="18">
        <f t="shared" si="11"/>
        <v>0</v>
      </c>
      <c r="U93" s="20" t="str">
        <f t="shared" si="12"/>
        <v>2</v>
      </c>
      <c r="V93" s="21">
        <f t="shared" si="13"/>
        <v>0.79341166666666663</v>
      </c>
      <c r="W93" s="21">
        <f t="shared" si="14"/>
        <v>0.63472933333333337</v>
      </c>
    </row>
    <row r="94" spans="1:23" x14ac:dyDescent="0.25">
      <c r="A94" s="18">
        <v>3289</v>
      </c>
      <c r="B94" s="18" t="s">
        <v>22</v>
      </c>
      <c r="C94" s="18">
        <v>0.60499999999999998</v>
      </c>
      <c r="D94" s="18">
        <v>0.47499999999999998</v>
      </c>
      <c r="E94" s="18">
        <v>0.14499999999999999</v>
      </c>
      <c r="F94" s="18">
        <v>1.0185</v>
      </c>
      <c r="G94" s="18">
        <v>0.46949999999999997</v>
      </c>
      <c r="H94" s="18">
        <v>0.22500000000000001</v>
      </c>
      <c r="I94" s="18">
        <v>0.27</v>
      </c>
      <c r="J94" s="18">
        <v>15</v>
      </c>
      <c r="K94" s="18">
        <v>10</v>
      </c>
      <c r="L94" s="18" t="s">
        <v>23</v>
      </c>
      <c r="M94" s="18" t="s">
        <v>24</v>
      </c>
      <c r="N94" s="18" t="s">
        <v>25</v>
      </c>
      <c r="O94" s="18">
        <v>7</v>
      </c>
      <c r="P94" s="18" t="s">
        <v>26</v>
      </c>
      <c r="Q94" s="18">
        <v>2.5</v>
      </c>
      <c r="R94" s="18">
        <f t="shared" si="9"/>
        <v>3</v>
      </c>
      <c r="S94" s="18">
        <f t="shared" si="10"/>
        <v>2</v>
      </c>
      <c r="T94" s="18">
        <f t="shared" si="11"/>
        <v>0</v>
      </c>
      <c r="U94" s="20" t="str">
        <f t="shared" si="12"/>
        <v>2</v>
      </c>
      <c r="V94" s="21">
        <f t="shared" si="13"/>
        <v>0.4965187499999999</v>
      </c>
      <c r="W94" s="21">
        <f t="shared" si="14"/>
        <v>0.39721499999999993</v>
      </c>
    </row>
    <row r="95" spans="1:23" x14ac:dyDescent="0.25">
      <c r="A95" s="18">
        <v>408</v>
      </c>
      <c r="B95" s="18" t="s">
        <v>31</v>
      </c>
      <c r="C95" s="18">
        <v>0.59</v>
      </c>
      <c r="D95" s="18">
        <v>0.48499999999999999</v>
      </c>
      <c r="E95" s="18">
        <v>0.12</v>
      </c>
      <c r="F95" s="18">
        <v>0.91100000000000003</v>
      </c>
      <c r="G95" s="18">
        <v>0.39</v>
      </c>
      <c r="H95" s="18">
        <v>0.182</v>
      </c>
      <c r="I95" s="18">
        <v>0.28999999999999998</v>
      </c>
      <c r="J95" s="18">
        <v>16</v>
      </c>
      <c r="K95" s="18">
        <v>5</v>
      </c>
      <c r="L95" s="18" t="s">
        <v>49</v>
      </c>
      <c r="M95" s="18" t="s">
        <v>50</v>
      </c>
      <c r="N95" s="18" t="s">
        <v>51</v>
      </c>
      <c r="O95" s="18">
        <v>5</v>
      </c>
      <c r="P95" s="18" t="s">
        <v>34</v>
      </c>
      <c r="Q95" s="18">
        <v>12.8</v>
      </c>
      <c r="R95" s="18">
        <f t="shared" si="9"/>
        <v>3</v>
      </c>
      <c r="S95" s="18">
        <f t="shared" si="10"/>
        <v>2</v>
      </c>
      <c r="T95" s="18">
        <f t="shared" si="11"/>
        <v>0</v>
      </c>
      <c r="U95" s="20" t="str">
        <f t="shared" si="12"/>
        <v>2</v>
      </c>
      <c r="V95" s="21">
        <f t="shared" si="13"/>
        <v>0.43955749999999999</v>
      </c>
      <c r="W95" s="21">
        <f t="shared" si="14"/>
        <v>0.35164600000000001</v>
      </c>
    </row>
    <row r="96" spans="1:23" x14ac:dyDescent="0.25">
      <c r="A96" s="18">
        <v>3122</v>
      </c>
      <c r="B96" s="18" t="s">
        <v>22</v>
      </c>
      <c r="C96" s="18">
        <v>0.55000000000000004</v>
      </c>
      <c r="D96" s="18">
        <v>0.42499999999999999</v>
      </c>
      <c r="E96" s="18">
        <v>0.14000000000000001</v>
      </c>
      <c r="F96" s="18">
        <v>0.95199999999999996</v>
      </c>
      <c r="G96" s="18">
        <v>0.48949999999999999</v>
      </c>
      <c r="H96" s="18">
        <v>0.19450000000000001</v>
      </c>
      <c r="I96" s="18">
        <v>0.2185</v>
      </c>
      <c r="J96" s="18">
        <v>7</v>
      </c>
      <c r="K96" s="18">
        <v>11</v>
      </c>
      <c r="L96" s="18" t="s">
        <v>37</v>
      </c>
      <c r="M96" s="18" t="s">
        <v>38</v>
      </c>
      <c r="N96" s="18" t="s">
        <v>29</v>
      </c>
      <c r="O96" s="18">
        <v>5</v>
      </c>
      <c r="P96" s="18" t="s">
        <v>34</v>
      </c>
      <c r="Q96" s="18">
        <v>12.8</v>
      </c>
      <c r="R96" s="18">
        <f t="shared" si="9"/>
        <v>3</v>
      </c>
      <c r="S96" s="18">
        <f t="shared" si="10"/>
        <v>2</v>
      </c>
      <c r="T96" s="18">
        <f t="shared" si="11"/>
        <v>0</v>
      </c>
      <c r="U96" s="20" t="str">
        <f t="shared" si="12"/>
        <v>2</v>
      </c>
      <c r="V96" s="21">
        <f t="shared" si="13"/>
        <v>0.44664666666666658</v>
      </c>
      <c r="W96" s="21">
        <f t="shared" si="14"/>
        <v>0.35731733333333326</v>
      </c>
    </row>
    <row r="97" spans="1:23" x14ac:dyDescent="0.25">
      <c r="A97" s="18">
        <v>3208</v>
      </c>
      <c r="B97" s="18" t="s">
        <v>17</v>
      </c>
      <c r="C97" s="18">
        <v>0.48</v>
      </c>
      <c r="D97" s="18">
        <v>0.38</v>
      </c>
      <c r="E97" s="18">
        <v>0.125</v>
      </c>
      <c r="F97" s="18">
        <v>0.52300000000000002</v>
      </c>
      <c r="G97" s="18">
        <v>0.21049999999999999</v>
      </c>
      <c r="H97" s="18">
        <v>0.1045</v>
      </c>
      <c r="I97" s="18">
        <v>0.17499999999999999</v>
      </c>
      <c r="J97" s="18">
        <v>15</v>
      </c>
      <c r="K97" s="18">
        <v>8</v>
      </c>
      <c r="L97" s="18" t="s">
        <v>55</v>
      </c>
      <c r="M97" s="18" t="s">
        <v>56</v>
      </c>
      <c r="N97" s="18" t="s">
        <v>57</v>
      </c>
      <c r="O97" s="18">
        <v>7</v>
      </c>
      <c r="P97" s="18" t="s">
        <v>26</v>
      </c>
      <c r="Q97" s="18">
        <v>2.5</v>
      </c>
      <c r="R97" s="18">
        <f t="shared" si="9"/>
        <v>3</v>
      </c>
      <c r="S97" s="18">
        <f t="shared" si="10"/>
        <v>2</v>
      </c>
      <c r="T97" s="18">
        <f t="shared" si="11"/>
        <v>0</v>
      </c>
      <c r="U97" s="20" t="str">
        <f t="shared" si="12"/>
        <v>2</v>
      </c>
      <c r="V97" s="21">
        <f t="shared" si="13"/>
        <v>0.23404249999999999</v>
      </c>
      <c r="W97" s="21">
        <f t="shared" si="14"/>
        <v>0.18723400000000001</v>
      </c>
    </row>
    <row r="98" spans="1:23" x14ac:dyDescent="0.25">
      <c r="A98" s="18">
        <v>2716</v>
      </c>
      <c r="B98" s="18" t="s">
        <v>17</v>
      </c>
      <c r="C98" s="18">
        <v>0.33500000000000002</v>
      </c>
      <c r="D98" s="18">
        <v>0.25</v>
      </c>
      <c r="E98" s="18">
        <v>0.08</v>
      </c>
      <c r="F98" s="18">
        <v>0.16700000000000001</v>
      </c>
      <c r="G98" s="18">
        <v>6.7500000000000004E-2</v>
      </c>
      <c r="H98" s="18">
        <v>3.2500000000000001E-2</v>
      </c>
      <c r="I98" s="18">
        <v>5.7500000000000002E-2</v>
      </c>
      <c r="J98" s="18">
        <v>6</v>
      </c>
      <c r="K98" s="18">
        <v>3</v>
      </c>
      <c r="L98" s="18" t="s">
        <v>46</v>
      </c>
      <c r="M98" s="18" t="s">
        <v>47</v>
      </c>
      <c r="N98" s="18" t="s">
        <v>48</v>
      </c>
      <c r="O98" s="18">
        <v>4</v>
      </c>
      <c r="P98" s="18" t="s">
        <v>59</v>
      </c>
      <c r="Q98" s="18">
        <v>6.1</v>
      </c>
      <c r="R98" s="18">
        <f t="shared" si="9"/>
        <v>3</v>
      </c>
      <c r="S98" s="18">
        <f t="shared" si="10"/>
        <v>2</v>
      </c>
      <c r="T98" s="18">
        <f t="shared" si="11"/>
        <v>0</v>
      </c>
      <c r="U98" s="20" t="str">
        <f t="shared" si="12"/>
        <v>2</v>
      </c>
      <c r="V98" s="21">
        <f t="shared" si="13"/>
        <v>6.5825833333333333E-2</v>
      </c>
      <c r="W98" s="21">
        <f t="shared" si="14"/>
        <v>5.2660666666666668E-2</v>
      </c>
    </row>
    <row r="99" spans="1:23" x14ac:dyDescent="0.25">
      <c r="A99" s="18">
        <v>941</v>
      </c>
      <c r="B99" s="18" t="s">
        <v>17</v>
      </c>
      <c r="C99" s="18">
        <v>0.46</v>
      </c>
      <c r="D99" s="18">
        <v>0.34499999999999997</v>
      </c>
      <c r="E99" s="18">
        <v>0.105</v>
      </c>
      <c r="F99" s="18">
        <v>0.44900000000000001</v>
      </c>
      <c r="G99" s="18">
        <v>0.19600000000000001</v>
      </c>
      <c r="H99" s="18">
        <v>9.4500000000000001E-2</v>
      </c>
      <c r="I99" s="18">
        <v>0.1265</v>
      </c>
      <c r="J99" s="18">
        <v>7</v>
      </c>
      <c r="K99" s="18">
        <v>8</v>
      </c>
      <c r="L99" s="18" t="s">
        <v>55</v>
      </c>
      <c r="M99" s="18" t="s">
        <v>56</v>
      </c>
      <c r="N99" s="18" t="s">
        <v>57</v>
      </c>
      <c r="O99" s="18">
        <v>1</v>
      </c>
      <c r="P99" s="18" t="s">
        <v>21</v>
      </c>
      <c r="Q99" s="18">
        <v>22.1</v>
      </c>
      <c r="R99" s="18">
        <f t="shared" si="9"/>
        <v>3</v>
      </c>
      <c r="S99" s="18">
        <f t="shared" si="10"/>
        <v>2</v>
      </c>
      <c r="T99" s="18">
        <f t="shared" si="11"/>
        <v>0</v>
      </c>
      <c r="U99" s="20" t="str">
        <f t="shared" si="12"/>
        <v>2</v>
      </c>
      <c r="V99" s="21">
        <f t="shared" si="13"/>
        <v>0.19531500000000002</v>
      </c>
      <c r="W99" s="21">
        <f t="shared" si="14"/>
        <v>0.15625200000000003</v>
      </c>
    </row>
    <row r="100" spans="1:23" x14ac:dyDescent="0.25">
      <c r="A100" s="18">
        <v>2252</v>
      </c>
      <c r="B100" s="18" t="s">
        <v>31</v>
      </c>
      <c r="C100" s="18">
        <v>0.6</v>
      </c>
      <c r="D100" s="18">
        <v>0.48499999999999999</v>
      </c>
      <c r="E100" s="18">
        <v>0.17499999999999999</v>
      </c>
      <c r="F100" s="18">
        <v>1.2675000000000001</v>
      </c>
      <c r="G100" s="18">
        <v>0.4995</v>
      </c>
      <c r="H100" s="18">
        <v>0.28149999999999997</v>
      </c>
      <c r="I100" s="18">
        <v>0.38</v>
      </c>
      <c r="J100" s="18">
        <v>13</v>
      </c>
      <c r="K100" s="18">
        <v>4</v>
      </c>
      <c r="L100" s="18" t="s">
        <v>18</v>
      </c>
      <c r="M100" s="18" t="s">
        <v>19</v>
      </c>
      <c r="N100" s="18" t="s">
        <v>20</v>
      </c>
      <c r="O100" s="18">
        <v>3</v>
      </c>
      <c r="P100" s="18" t="s">
        <v>39</v>
      </c>
      <c r="Q100" s="18">
        <v>3.6</v>
      </c>
      <c r="R100" s="18">
        <f t="shared" si="9"/>
        <v>3</v>
      </c>
      <c r="S100" s="18">
        <f t="shared" si="10"/>
        <v>3</v>
      </c>
      <c r="T100" s="18">
        <f t="shared" si="11"/>
        <v>3</v>
      </c>
      <c r="U100" s="20" t="str">
        <f t="shared" si="12"/>
        <v>3</v>
      </c>
      <c r="V100" s="21">
        <f t="shared" si="13"/>
        <v>0.62529999999999997</v>
      </c>
      <c r="W100" s="21">
        <f t="shared" si="14"/>
        <v>0.62529999999999997</v>
      </c>
    </row>
    <row r="101" spans="1:23" x14ac:dyDescent="0.25">
      <c r="A101" s="18">
        <v>1952</v>
      </c>
      <c r="B101" s="18" t="s">
        <v>22</v>
      </c>
      <c r="C101" s="18">
        <v>0.64</v>
      </c>
      <c r="D101" s="18">
        <v>0.51500000000000001</v>
      </c>
      <c r="E101" s="18">
        <v>0.16500000000000001</v>
      </c>
      <c r="F101" s="18">
        <v>1.3115000000000001</v>
      </c>
      <c r="G101" s="18">
        <v>0.4945</v>
      </c>
      <c r="H101" s="18">
        <v>0.2555</v>
      </c>
      <c r="I101" s="18">
        <v>0.41</v>
      </c>
      <c r="J101" s="18">
        <v>10</v>
      </c>
      <c r="K101" s="18">
        <v>12</v>
      </c>
      <c r="L101" s="18" t="s">
        <v>63</v>
      </c>
      <c r="M101" s="18" t="s">
        <v>64</v>
      </c>
      <c r="N101" s="18" t="s">
        <v>29</v>
      </c>
      <c r="O101" s="18">
        <v>6</v>
      </c>
      <c r="P101" s="18" t="s">
        <v>79</v>
      </c>
      <c r="Q101" s="18">
        <v>14.1</v>
      </c>
      <c r="R101" s="18">
        <f t="shared" si="9"/>
        <v>3</v>
      </c>
      <c r="S101" s="18">
        <f t="shared" si="10"/>
        <v>2</v>
      </c>
      <c r="T101" s="18">
        <f t="shared" si="11"/>
        <v>0</v>
      </c>
      <c r="U101" s="20" t="str">
        <f t="shared" si="12"/>
        <v>2</v>
      </c>
      <c r="V101" s="21">
        <f t="shared" si="13"/>
        <v>0.66012166666666672</v>
      </c>
      <c r="W101" s="21">
        <f t="shared" si="14"/>
        <v>0.52809733333333342</v>
      </c>
    </row>
    <row r="102" spans="1:23" x14ac:dyDescent="0.25">
      <c r="A102" s="18">
        <v>3409</v>
      </c>
      <c r="B102" s="18" t="s">
        <v>17</v>
      </c>
      <c r="C102" s="18">
        <v>0.39</v>
      </c>
      <c r="D102" s="18">
        <v>0.315</v>
      </c>
      <c r="E102" s="18">
        <v>0.09</v>
      </c>
      <c r="F102" s="18">
        <v>0.3095</v>
      </c>
      <c r="G102" s="18">
        <v>0.14699999999999999</v>
      </c>
      <c r="H102" s="18">
        <v>0.05</v>
      </c>
      <c r="I102" s="18">
        <v>0.09</v>
      </c>
      <c r="J102" s="18">
        <v>7</v>
      </c>
      <c r="K102" s="18">
        <v>9</v>
      </c>
      <c r="L102" s="18" t="s">
        <v>67</v>
      </c>
      <c r="M102" s="18" t="s">
        <v>68</v>
      </c>
      <c r="N102" s="18" t="s">
        <v>69</v>
      </c>
      <c r="O102" s="18">
        <v>9</v>
      </c>
      <c r="P102" s="18" t="s">
        <v>58</v>
      </c>
      <c r="Q102" s="18">
        <v>1.9</v>
      </c>
      <c r="R102" s="18">
        <f t="shared" si="9"/>
        <v>3</v>
      </c>
      <c r="S102" s="18">
        <f t="shared" si="10"/>
        <v>2</v>
      </c>
      <c r="T102" s="18">
        <f t="shared" si="11"/>
        <v>0</v>
      </c>
      <c r="U102" s="20" t="str">
        <f t="shared" si="12"/>
        <v>2</v>
      </c>
      <c r="V102" s="21">
        <f t="shared" si="13"/>
        <v>0.12870041666666668</v>
      </c>
      <c r="W102" s="21">
        <f t="shared" si="14"/>
        <v>0.10296033333333335</v>
      </c>
    </row>
    <row r="103" spans="1:23" x14ac:dyDescent="0.25">
      <c r="A103" s="18">
        <v>1784</v>
      </c>
      <c r="B103" s="18" t="s">
        <v>31</v>
      </c>
      <c r="C103" s="18">
        <v>0.52500000000000002</v>
      </c>
      <c r="D103" s="18">
        <v>0.38</v>
      </c>
      <c r="E103" s="18">
        <v>0.125</v>
      </c>
      <c r="F103" s="18">
        <v>0.65</v>
      </c>
      <c r="G103" s="18">
        <v>0.30299999999999999</v>
      </c>
      <c r="H103" s="18">
        <v>0.155</v>
      </c>
      <c r="I103" s="18">
        <v>0.159</v>
      </c>
      <c r="J103" s="18">
        <v>7</v>
      </c>
      <c r="K103" s="18">
        <v>12</v>
      </c>
      <c r="L103" s="18" t="s">
        <v>63</v>
      </c>
      <c r="M103" s="18" t="s">
        <v>64</v>
      </c>
      <c r="N103" s="18" t="s">
        <v>29</v>
      </c>
      <c r="O103" s="18">
        <v>3</v>
      </c>
      <c r="P103" s="18" t="s">
        <v>39</v>
      </c>
      <c r="Q103" s="18">
        <v>3.6</v>
      </c>
      <c r="R103" s="18">
        <f t="shared" si="9"/>
        <v>3</v>
      </c>
      <c r="S103" s="18">
        <f t="shared" si="10"/>
        <v>2</v>
      </c>
      <c r="T103" s="18">
        <f t="shared" si="11"/>
        <v>0</v>
      </c>
      <c r="U103" s="20" t="str">
        <f t="shared" si="12"/>
        <v>2</v>
      </c>
      <c r="V103" s="21">
        <f t="shared" si="13"/>
        <v>0.29575000000000001</v>
      </c>
      <c r="W103" s="21">
        <f t="shared" si="14"/>
        <v>0.23660000000000003</v>
      </c>
    </row>
    <row r="104" spans="1:23" x14ac:dyDescent="0.25">
      <c r="A104" s="18">
        <v>1100</v>
      </c>
      <c r="B104" s="18" t="s">
        <v>17</v>
      </c>
      <c r="C104" s="18">
        <v>0.5</v>
      </c>
      <c r="D104" s="18">
        <v>0.375</v>
      </c>
      <c r="E104" s="18">
        <v>0.14000000000000001</v>
      </c>
      <c r="F104" s="18">
        <v>0.54949999999999999</v>
      </c>
      <c r="G104" s="18">
        <v>0.248</v>
      </c>
      <c r="H104" s="18">
        <v>0.112</v>
      </c>
      <c r="I104" s="18">
        <v>0.1585</v>
      </c>
      <c r="J104" s="18">
        <v>7</v>
      </c>
      <c r="K104" s="18">
        <v>1</v>
      </c>
      <c r="L104" s="18" t="s">
        <v>65</v>
      </c>
      <c r="M104" s="18" t="s">
        <v>66</v>
      </c>
      <c r="N104" s="18" t="s">
        <v>29</v>
      </c>
      <c r="O104" s="18">
        <v>10</v>
      </c>
      <c r="P104" s="18" t="s">
        <v>35</v>
      </c>
      <c r="Q104" s="18">
        <v>24.1</v>
      </c>
      <c r="R104" s="18">
        <f t="shared" si="9"/>
        <v>3</v>
      </c>
      <c r="S104" s="18">
        <f t="shared" si="10"/>
        <v>2</v>
      </c>
      <c r="T104" s="18">
        <f t="shared" si="11"/>
        <v>0</v>
      </c>
      <c r="U104" s="20" t="str">
        <f t="shared" si="12"/>
        <v>2</v>
      </c>
      <c r="V104" s="21">
        <f t="shared" si="13"/>
        <v>0.24864875</v>
      </c>
      <c r="W104" s="21">
        <f t="shared" si="14"/>
        <v>0.19891900000000001</v>
      </c>
    </row>
    <row r="105" spans="1:23" x14ac:dyDescent="0.25">
      <c r="A105" s="18">
        <v>910</v>
      </c>
      <c r="B105" s="18" t="s">
        <v>17</v>
      </c>
      <c r="C105" s="18">
        <v>0.33500000000000002</v>
      </c>
      <c r="D105" s="18">
        <v>0.25</v>
      </c>
      <c r="E105" s="18">
        <v>7.4999999999999997E-2</v>
      </c>
      <c r="F105" s="18">
        <v>0.186</v>
      </c>
      <c r="G105" s="18">
        <v>9.4500000000000001E-2</v>
      </c>
      <c r="H105" s="18">
        <v>3.7999999999999999E-2</v>
      </c>
      <c r="I105" s="18">
        <v>4.4499999999999998E-2</v>
      </c>
      <c r="J105" s="18">
        <v>7</v>
      </c>
      <c r="K105" s="18">
        <v>7</v>
      </c>
      <c r="L105" s="18" t="s">
        <v>43</v>
      </c>
      <c r="M105" s="18" t="s">
        <v>44</v>
      </c>
      <c r="N105" s="18" t="s">
        <v>45</v>
      </c>
      <c r="O105" s="18">
        <v>9</v>
      </c>
      <c r="P105" s="18" t="s">
        <v>58</v>
      </c>
      <c r="Q105" s="18">
        <v>1.9</v>
      </c>
      <c r="R105" s="18">
        <f t="shared" si="9"/>
        <v>3</v>
      </c>
      <c r="S105" s="18">
        <f t="shared" si="10"/>
        <v>2</v>
      </c>
      <c r="T105" s="18">
        <f t="shared" si="11"/>
        <v>0</v>
      </c>
      <c r="U105" s="20" t="str">
        <f t="shared" si="12"/>
        <v>2</v>
      </c>
      <c r="V105" s="21">
        <f t="shared" si="13"/>
        <v>7.3159999999999989E-2</v>
      </c>
      <c r="W105" s="21">
        <f t="shared" si="14"/>
        <v>5.8527999999999997E-2</v>
      </c>
    </row>
    <row r="106" spans="1:23" x14ac:dyDescent="0.25">
      <c r="A106" s="18">
        <v>991</v>
      </c>
      <c r="B106" s="18" t="s">
        <v>22</v>
      </c>
      <c r="C106" s="18">
        <v>0.57499999999999996</v>
      </c>
      <c r="D106" s="18">
        <v>0.46</v>
      </c>
      <c r="E106" s="18">
        <v>0.16</v>
      </c>
      <c r="F106" s="18">
        <v>1.103</v>
      </c>
      <c r="G106" s="18">
        <v>0.53800000000000003</v>
      </c>
      <c r="H106" s="18">
        <v>0.221</v>
      </c>
      <c r="I106" s="18">
        <v>0.249</v>
      </c>
      <c r="J106" s="18">
        <v>9</v>
      </c>
      <c r="K106" s="18">
        <v>7</v>
      </c>
      <c r="L106" s="18" t="s">
        <v>43</v>
      </c>
      <c r="M106" s="18" t="s">
        <v>44</v>
      </c>
      <c r="N106" s="18" t="s">
        <v>45</v>
      </c>
      <c r="O106" s="18">
        <v>9</v>
      </c>
      <c r="P106" s="18" t="s">
        <v>58</v>
      </c>
      <c r="Q106" s="18">
        <v>1.9</v>
      </c>
      <c r="R106" s="18">
        <f t="shared" si="9"/>
        <v>3</v>
      </c>
      <c r="S106" s="18">
        <f t="shared" si="10"/>
        <v>2</v>
      </c>
      <c r="T106" s="18">
        <f t="shared" si="11"/>
        <v>0</v>
      </c>
      <c r="U106" s="20" t="str">
        <f t="shared" si="12"/>
        <v>2</v>
      </c>
      <c r="V106" s="21">
        <f t="shared" si="13"/>
        <v>0.53219749999999999</v>
      </c>
      <c r="W106" s="21">
        <f t="shared" si="14"/>
        <v>0.42575800000000003</v>
      </c>
    </row>
    <row r="107" spans="1:23" x14ac:dyDescent="0.25">
      <c r="A107" s="18">
        <v>3402</v>
      </c>
      <c r="B107" s="18" t="s">
        <v>31</v>
      </c>
      <c r="C107" s="18">
        <v>0.48</v>
      </c>
      <c r="D107" s="18">
        <v>0.39500000000000002</v>
      </c>
      <c r="E107" s="18">
        <v>0.15</v>
      </c>
      <c r="F107" s="18">
        <v>0.68149999999999999</v>
      </c>
      <c r="G107" s="18">
        <v>0.2145</v>
      </c>
      <c r="H107" s="18">
        <v>0.14050000000000001</v>
      </c>
      <c r="I107" s="18">
        <v>0.2495</v>
      </c>
      <c r="J107" s="18">
        <v>18</v>
      </c>
      <c r="K107" s="18">
        <v>9</v>
      </c>
      <c r="L107" s="18" t="s">
        <v>67</v>
      </c>
      <c r="M107" s="18" t="s">
        <v>68</v>
      </c>
      <c r="N107" s="18" t="s">
        <v>69</v>
      </c>
      <c r="O107" s="18">
        <v>6</v>
      </c>
      <c r="P107" s="18" t="s">
        <v>79</v>
      </c>
      <c r="Q107" s="18">
        <v>14.1</v>
      </c>
      <c r="R107" s="18">
        <f t="shared" si="9"/>
        <v>3</v>
      </c>
      <c r="S107" s="18">
        <f t="shared" si="10"/>
        <v>2</v>
      </c>
      <c r="T107" s="18">
        <f t="shared" si="11"/>
        <v>0</v>
      </c>
      <c r="U107" s="20" t="str">
        <f t="shared" si="12"/>
        <v>2</v>
      </c>
      <c r="V107" s="21">
        <f t="shared" si="13"/>
        <v>0.30951458333333332</v>
      </c>
      <c r="W107" s="21">
        <f t="shared" si="14"/>
        <v>0.24761166666666667</v>
      </c>
    </row>
    <row r="108" spans="1:23" x14ac:dyDescent="0.25">
      <c r="A108" s="18">
        <v>1103</v>
      </c>
      <c r="B108" s="18" t="s">
        <v>31</v>
      </c>
      <c r="C108" s="18">
        <v>0.5</v>
      </c>
      <c r="D108" s="18">
        <v>0.39</v>
      </c>
      <c r="E108" s="18">
        <v>0.125</v>
      </c>
      <c r="F108" s="18">
        <v>0.52149999999999996</v>
      </c>
      <c r="G108" s="18">
        <v>0.2485</v>
      </c>
      <c r="H108" s="18">
        <v>0.11700000000000001</v>
      </c>
      <c r="I108" s="18">
        <v>0.13100000000000001</v>
      </c>
      <c r="J108" s="18">
        <v>6</v>
      </c>
      <c r="K108" s="18">
        <v>8</v>
      </c>
      <c r="L108" s="18" t="s">
        <v>55</v>
      </c>
      <c r="M108" s="18" t="s">
        <v>56</v>
      </c>
      <c r="N108" s="18" t="s">
        <v>57</v>
      </c>
      <c r="O108" s="18">
        <v>7</v>
      </c>
      <c r="P108" s="18" t="s">
        <v>26</v>
      </c>
      <c r="Q108" s="18">
        <v>2.5</v>
      </c>
      <c r="R108" s="18">
        <f t="shared" si="9"/>
        <v>3</v>
      </c>
      <c r="S108" s="18">
        <f t="shared" si="10"/>
        <v>2</v>
      </c>
      <c r="T108" s="18">
        <f t="shared" si="11"/>
        <v>0</v>
      </c>
      <c r="U108" s="20" t="str">
        <f t="shared" si="12"/>
        <v>2</v>
      </c>
      <c r="V108" s="21">
        <f t="shared" si="13"/>
        <v>0.23597874999999999</v>
      </c>
      <c r="W108" s="21">
        <f t="shared" si="14"/>
        <v>0.18878300000000001</v>
      </c>
    </row>
    <row r="109" spans="1:23" x14ac:dyDescent="0.25">
      <c r="A109" s="18">
        <v>2623</v>
      </c>
      <c r="B109" s="18" t="s">
        <v>22</v>
      </c>
      <c r="C109" s="18">
        <v>0.7</v>
      </c>
      <c r="D109" s="18">
        <v>0.57499999999999996</v>
      </c>
      <c r="E109" s="18">
        <v>0.20499999999999999</v>
      </c>
      <c r="F109" s="18">
        <v>1.7975000000000001</v>
      </c>
      <c r="G109" s="18">
        <v>0.72950000000000004</v>
      </c>
      <c r="H109" s="18">
        <v>0.39350000000000002</v>
      </c>
      <c r="I109" s="18">
        <v>0.51649999999999996</v>
      </c>
      <c r="J109" s="18">
        <v>13</v>
      </c>
      <c r="K109" s="18">
        <v>3</v>
      </c>
      <c r="L109" s="18" t="s">
        <v>46</v>
      </c>
      <c r="M109" s="18" t="s">
        <v>47</v>
      </c>
      <c r="N109" s="18" t="s">
        <v>48</v>
      </c>
      <c r="O109" s="18">
        <v>8</v>
      </c>
      <c r="P109" s="18" t="s">
        <v>30</v>
      </c>
      <c r="Q109" s="18">
        <v>12.3</v>
      </c>
      <c r="R109" s="18">
        <f t="shared" si="9"/>
        <v>3</v>
      </c>
      <c r="S109" s="18">
        <f t="shared" si="10"/>
        <v>2</v>
      </c>
      <c r="T109" s="18">
        <f t="shared" si="11"/>
        <v>0</v>
      </c>
      <c r="U109" s="20" t="str">
        <f t="shared" si="12"/>
        <v>2</v>
      </c>
      <c r="V109" s="21">
        <f t="shared" si="13"/>
        <v>0.95267500000000005</v>
      </c>
      <c r="W109" s="21">
        <f t="shared" si="14"/>
        <v>0.76214000000000004</v>
      </c>
    </row>
    <row r="110" spans="1:23" x14ac:dyDescent="0.25">
      <c r="A110" s="18">
        <v>2865</v>
      </c>
      <c r="B110" s="18" t="s">
        <v>17</v>
      </c>
      <c r="C110" s="18">
        <v>0.31</v>
      </c>
      <c r="D110" s="18">
        <v>0.23</v>
      </c>
      <c r="E110" s="18">
        <v>7.0000000000000007E-2</v>
      </c>
      <c r="F110" s="18">
        <v>0.1245</v>
      </c>
      <c r="G110" s="18">
        <v>5.0500000000000003E-2</v>
      </c>
      <c r="H110" s="18">
        <v>2.6499999999999999E-2</v>
      </c>
      <c r="I110" s="18">
        <v>3.7999999999999999E-2</v>
      </c>
      <c r="J110" s="18">
        <v>6</v>
      </c>
      <c r="K110" s="18">
        <v>15</v>
      </c>
      <c r="L110" s="18" t="s">
        <v>32</v>
      </c>
      <c r="M110" s="18" t="s">
        <v>33</v>
      </c>
      <c r="N110" s="18" t="s">
        <v>29</v>
      </c>
      <c r="O110" s="18">
        <v>7</v>
      </c>
      <c r="P110" s="18" t="s">
        <v>26</v>
      </c>
      <c r="Q110" s="18">
        <v>2.5</v>
      </c>
      <c r="R110" s="18">
        <f t="shared" si="9"/>
        <v>3</v>
      </c>
      <c r="S110" s="18">
        <f t="shared" si="10"/>
        <v>2</v>
      </c>
      <c r="T110" s="18">
        <f t="shared" si="11"/>
        <v>0</v>
      </c>
      <c r="U110" s="20" t="str">
        <f t="shared" si="12"/>
        <v>2</v>
      </c>
      <c r="V110" s="21">
        <f t="shared" si="13"/>
        <v>4.7932500000000003E-2</v>
      </c>
      <c r="W110" s="21">
        <f t="shared" si="14"/>
        <v>3.8346000000000005E-2</v>
      </c>
    </row>
    <row r="111" spans="1:23" x14ac:dyDescent="0.25">
      <c r="A111" s="18">
        <v>1222</v>
      </c>
      <c r="B111" s="18" t="s">
        <v>17</v>
      </c>
      <c r="C111" s="18">
        <v>0.33</v>
      </c>
      <c r="D111" s="18">
        <v>0.20499999999999999</v>
      </c>
      <c r="E111" s="18">
        <v>9.5000000000000001E-2</v>
      </c>
      <c r="F111" s="18">
        <v>0.1595</v>
      </c>
      <c r="G111" s="18">
        <v>7.6999999999999999E-2</v>
      </c>
      <c r="H111" s="18">
        <v>3.2000000000000001E-2</v>
      </c>
      <c r="I111" s="18">
        <v>4.3499999999999997E-2</v>
      </c>
      <c r="J111" s="18">
        <v>5</v>
      </c>
      <c r="K111" s="18">
        <v>8</v>
      </c>
      <c r="L111" s="18" t="s">
        <v>55</v>
      </c>
      <c r="M111" s="18" t="s">
        <v>56</v>
      </c>
      <c r="N111" s="18" t="s">
        <v>57</v>
      </c>
      <c r="O111" s="18">
        <v>9</v>
      </c>
      <c r="P111" s="18" t="s">
        <v>58</v>
      </c>
      <c r="Q111" s="18">
        <v>1.9</v>
      </c>
      <c r="R111" s="18">
        <f t="shared" si="9"/>
        <v>3</v>
      </c>
      <c r="S111" s="18">
        <f t="shared" si="10"/>
        <v>2</v>
      </c>
      <c r="T111" s="18">
        <f t="shared" si="11"/>
        <v>0</v>
      </c>
      <c r="U111" s="20" t="str">
        <f t="shared" si="12"/>
        <v>2</v>
      </c>
      <c r="V111" s="21">
        <f t="shared" si="13"/>
        <v>6.193916666666667E-2</v>
      </c>
      <c r="W111" s="21">
        <f t="shared" si="14"/>
        <v>4.9551333333333336E-2</v>
      </c>
    </row>
    <row r="112" spans="1:23" x14ac:dyDescent="0.25">
      <c r="A112" s="18">
        <v>3108</v>
      </c>
      <c r="B112" s="18" t="s">
        <v>17</v>
      </c>
      <c r="C112" s="18">
        <v>0.37</v>
      </c>
      <c r="D112" s="18">
        <v>0.27500000000000002</v>
      </c>
      <c r="E112" s="18">
        <v>0.1</v>
      </c>
      <c r="F112" s="18">
        <v>0.28149999999999997</v>
      </c>
      <c r="G112" s="18">
        <v>0.15049999999999999</v>
      </c>
      <c r="H112" s="18">
        <v>5.0500000000000003E-2</v>
      </c>
      <c r="I112" s="18">
        <v>6.8000000000000005E-2</v>
      </c>
      <c r="J112" s="18">
        <v>5</v>
      </c>
      <c r="K112" s="18">
        <v>6</v>
      </c>
      <c r="L112" s="18" t="s">
        <v>40</v>
      </c>
      <c r="M112" s="18" t="s">
        <v>41</v>
      </c>
      <c r="N112" s="18" t="s">
        <v>42</v>
      </c>
      <c r="O112" s="18">
        <v>5</v>
      </c>
      <c r="P112" s="18" t="s">
        <v>34</v>
      </c>
      <c r="Q112" s="18">
        <v>12.8</v>
      </c>
      <c r="R112" s="18">
        <f t="shared" si="9"/>
        <v>3</v>
      </c>
      <c r="S112" s="18">
        <f t="shared" si="10"/>
        <v>2</v>
      </c>
      <c r="T112" s="18">
        <f t="shared" si="11"/>
        <v>0</v>
      </c>
      <c r="U112" s="20" t="str">
        <f t="shared" si="12"/>
        <v>2</v>
      </c>
      <c r="V112" s="21">
        <f t="shared" si="13"/>
        <v>0.11471125</v>
      </c>
      <c r="W112" s="21">
        <f t="shared" si="14"/>
        <v>9.1769000000000003E-2</v>
      </c>
    </row>
    <row r="113" spans="1:23" x14ac:dyDescent="0.25">
      <c r="A113" s="18">
        <v>600</v>
      </c>
      <c r="B113" s="18" t="s">
        <v>22</v>
      </c>
      <c r="C113" s="18">
        <v>0.56000000000000005</v>
      </c>
      <c r="D113" s="18">
        <v>0.44500000000000001</v>
      </c>
      <c r="E113" s="18">
        <v>0.19500000000000001</v>
      </c>
      <c r="F113" s="18">
        <v>0.98099999999999998</v>
      </c>
      <c r="G113" s="18">
        <v>0.30499999999999999</v>
      </c>
      <c r="H113" s="18">
        <v>0.22450000000000001</v>
      </c>
      <c r="I113" s="18">
        <v>0.33500000000000002</v>
      </c>
      <c r="J113" s="18">
        <v>16</v>
      </c>
      <c r="K113" s="18">
        <v>4</v>
      </c>
      <c r="L113" s="18" t="s">
        <v>18</v>
      </c>
      <c r="M113" s="18" t="s">
        <v>19</v>
      </c>
      <c r="N113" s="18" t="s">
        <v>20</v>
      </c>
      <c r="O113" s="18">
        <v>5</v>
      </c>
      <c r="P113" s="18" t="s">
        <v>34</v>
      </c>
      <c r="Q113" s="18">
        <v>12.8</v>
      </c>
      <c r="R113" s="18">
        <f t="shared" si="9"/>
        <v>3</v>
      </c>
      <c r="S113" s="18">
        <f t="shared" si="10"/>
        <v>2</v>
      </c>
      <c r="T113" s="18">
        <f t="shared" si="11"/>
        <v>0</v>
      </c>
      <c r="U113" s="20" t="str">
        <f t="shared" si="12"/>
        <v>2</v>
      </c>
      <c r="V113" s="21">
        <f t="shared" si="13"/>
        <v>0.47414999999999996</v>
      </c>
      <c r="W113" s="21">
        <f t="shared" si="14"/>
        <v>0.37931999999999999</v>
      </c>
    </row>
    <row r="114" spans="1:23" x14ac:dyDescent="0.25">
      <c r="A114" s="18">
        <v>298</v>
      </c>
      <c r="B114" s="18" t="s">
        <v>17</v>
      </c>
      <c r="C114" s="18">
        <v>0.28000000000000003</v>
      </c>
      <c r="D114" s="18">
        <v>0.21</v>
      </c>
      <c r="E114" s="18">
        <v>8.5000000000000006E-2</v>
      </c>
      <c r="F114" s="18">
        <v>0.1065</v>
      </c>
      <c r="G114" s="18">
        <v>3.9E-2</v>
      </c>
      <c r="H114" s="18">
        <v>2.9499999999999998E-2</v>
      </c>
      <c r="I114" s="18">
        <v>0.03</v>
      </c>
      <c r="J114" s="18">
        <v>4</v>
      </c>
      <c r="K114" s="18">
        <v>2</v>
      </c>
      <c r="L114" s="18" t="s">
        <v>52</v>
      </c>
      <c r="M114" s="18" t="s">
        <v>53</v>
      </c>
      <c r="N114" s="18" t="s">
        <v>54</v>
      </c>
      <c r="O114" s="18">
        <v>4</v>
      </c>
      <c r="P114" s="18" t="s">
        <v>59</v>
      </c>
      <c r="Q114" s="18">
        <v>6.1</v>
      </c>
      <c r="R114" s="18">
        <f t="shared" si="9"/>
        <v>3</v>
      </c>
      <c r="S114" s="18">
        <f t="shared" si="10"/>
        <v>2</v>
      </c>
      <c r="T114" s="18">
        <f t="shared" si="11"/>
        <v>0</v>
      </c>
      <c r="U114" s="20" t="str">
        <f t="shared" si="12"/>
        <v>2</v>
      </c>
      <c r="V114" s="21">
        <f t="shared" si="13"/>
        <v>4.038125E-2</v>
      </c>
      <c r="W114" s="21">
        <f t="shared" si="14"/>
        <v>3.2305E-2</v>
      </c>
    </row>
    <row r="115" spans="1:23" x14ac:dyDescent="0.25">
      <c r="A115" s="18">
        <v>3587</v>
      </c>
      <c r="B115" s="18" t="s">
        <v>17</v>
      </c>
      <c r="C115" s="18">
        <v>0.63</v>
      </c>
      <c r="D115" s="18">
        <v>0.46500000000000002</v>
      </c>
      <c r="E115" s="18">
        <v>0.15</v>
      </c>
      <c r="F115" s="18">
        <v>1.0315000000000001</v>
      </c>
      <c r="G115" s="18">
        <v>0.42649999999999999</v>
      </c>
      <c r="H115" s="18">
        <v>0.24</v>
      </c>
      <c r="I115" s="18">
        <v>0.32500000000000001</v>
      </c>
      <c r="J115" s="18">
        <v>11</v>
      </c>
      <c r="K115" s="18">
        <v>6</v>
      </c>
      <c r="L115" s="18" t="s">
        <v>40</v>
      </c>
      <c r="M115" s="18" t="s">
        <v>41</v>
      </c>
      <c r="N115" s="18" t="s">
        <v>42</v>
      </c>
      <c r="O115" s="18">
        <v>6</v>
      </c>
      <c r="P115" s="18" t="s">
        <v>79</v>
      </c>
      <c r="Q115" s="18">
        <v>14.1</v>
      </c>
      <c r="R115" s="18">
        <f t="shared" si="9"/>
        <v>3</v>
      </c>
      <c r="S115" s="18">
        <f t="shared" si="10"/>
        <v>3</v>
      </c>
      <c r="T115" s="18">
        <f t="shared" si="11"/>
        <v>3</v>
      </c>
      <c r="U115" s="20" t="str">
        <f t="shared" si="12"/>
        <v>3</v>
      </c>
      <c r="V115" s="21">
        <f t="shared" si="13"/>
        <v>0.50629458333333344</v>
      </c>
      <c r="W115" s="21">
        <f t="shared" si="14"/>
        <v>0.50629458333333344</v>
      </c>
    </row>
    <row r="116" spans="1:23" x14ac:dyDescent="0.25">
      <c r="A116" s="18">
        <v>1747</v>
      </c>
      <c r="B116" s="18" t="s">
        <v>31</v>
      </c>
      <c r="C116" s="18">
        <v>0.7</v>
      </c>
      <c r="D116" s="18">
        <v>0.56499999999999995</v>
      </c>
      <c r="E116" s="18">
        <v>0.17499999999999999</v>
      </c>
      <c r="F116" s="18">
        <v>1.8565</v>
      </c>
      <c r="G116" s="18">
        <v>0.84450000000000003</v>
      </c>
      <c r="H116" s="18">
        <v>0.39350000000000002</v>
      </c>
      <c r="I116" s="18">
        <v>0.54</v>
      </c>
      <c r="J116" s="18">
        <v>10</v>
      </c>
      <c r="K116" s="18">
        <v>6</v>
      </c>
      <c r="L116" s="18" t="s">
        <v>40</v>
      </c>
      <c r="M116" s="18" t="s">
        <v>41</v>
      </c>
      <c r="N116" s="18" t="s">
        <v>42</v>
      </c>
      <c r="O116" s="18">
        <v>9</v>
      </c>
      <c r="P116" s="18" t="s">
        <v>58</v>
      </c>
      <c r="Q116" s="18">
        <v>1.9</v>
      </c>
      <c r="R116" s="18">
        <f t="shared" si="9"/>
        <v>3</v>
      </c>
      <c r="S116" s="18">
        <f t="shared" si="10"/>
        <v>3</v>
      </c>
      <c r="T116" s="18">
        <f t="shared" si="11"/>
        <v>3</v>
      </c>
      <c r="U116" s="20" t="str">
        <f t="shared" si="12"/>
        <v>3</v>
      </c>
      <c r="V116" s="21">
        <f t="shared" si="13"/>
        <v>0.97156833333333337</v>
      </c>
      <c r="W116" s="21">
        <f t="shared" si="14"/>
        <v>0.97156833333333337</v>
      </c>
    </row>
    <row r="117" spans="1:23" x14ac:dyDescent="0.25">
      <c r="A117" s="18">
        <v>660</v>
      </c>
      <c r="B117" s="18" t="s">
        <v>22</v>
      </c>
      <c r="C117" s="18">
        <v>0.58499999999999996</v>
      </c>
      <c r="D117" s="18">
        <v>0.47499999999999998</v>
      </c>
      <c r="E117" s="18">
        <v>0.185</v>
      </c>
      <c r="F117" s="18">
        <v>0.95850000000000002</v>
      </c>
      <c r="G117" s="18">
        <v>0.41449999999999998</v>
      </c>
      <c r="H117" s="18">
        <v>0.1615</v>
      </c>
      <c r="I117" s="18">
        <v>0.33</v>
      </c>
      <c r="J117" s="18">
        <v>11</v>
      </c>
      <c r="K117" s="18">
        <v>2</v>
      </c>
      <c r="L117" s="18" t="s">
        <v>52</v>
      </c>
      <c r="M117" s="18" t="s">
        <v>53</v>
      </c>
      <c r="N117" s="18" t="s">
        <v>54</v>
      </c>
      <c r="O117" s="18">
        <v>8</v>
      </c>
      <c r="P117" s="18" t="s">
        <v>30</v>
      </c>
      <c r="Q117" s="18">
        <v>12.3</v>
      </c>
      <c r="R117" s="18">
        <f t="shared" si="9"/>
        <v>3</v>
      </c>
      <c r="S117" s="18">
        <f t="shared" si="10"/>
        <v>2</v>
      </c>
      <c r="T117" s="18">
        <f t="shared" si="11"/>
        <v>0</v>
      </c>
      <c r="U117" s="20" t="str">
        <f t="shared" si="12"/>
        <v>2</v>
      </c>
      <c r="V117" s="21">
        <f t="shared" si="13"/>
        <v>0.47046374999999996</v>
      </c>
      <c r="W117" s="21">
        <f t="shared" si="14"/>
        <v>0.37637100000000001</v>
      </c>
    </row>
    <row r="118" spans="1:23" x14ac:dyDescent="0.25">
      <c r="A118" s="18">
        <v>161</v>
      </c>
      <c r="B118" s="18" t="s">
        <v>31</v>
      </c>
      <c r="C118" s="18">
        <v>0.60499999999999998</v>
      </c>
      <c r="D118" s="18">
        <v>0.46500000000000002</v>
      </c>
      <c r="E118" s="18">
        <v>0.16500000000000001</v>
      </c>
      <c r="F118" s="18">
        <v>1.056</v>
      </c>
      <c r="G118" s="18">
        <v>0.42149999999999999</v>
      </c>
      <c r="H118" s="18">
        <v>0.2475</v>
      </c>
      <c r="I118" s="18">
        <v>0.34</v>
      </c>
      <c r="J118" s="18">
        <v>13</v>
      </c>
      <c r="K118" s="18">
        <v>14</v>
      </c>
      <c r="L118" s="18" t="s">
        <v>60</v>
      </c>
      <c r="M118" s="18" t="s">
        <v>61</v>
      </c>
      <c r="N118" s="18" t="s">
        <v>62</v>
      </c>
      <c r="O118" s="18">
        <v>4</v>
      </c>
      <c r="P118" s="18" t="s">
        <v>59</v>
      </c>
      <c r="Q118" s="18">
        <v>6.1</v>
      </c>
      <c r="R118" s="18">
        <f t="shared" si="9"/>
        <v>3</v>
      </c>
      <c r="S118" s="18">
        <f t="shared" si="10"/>
        <v>3</v>
      </c>
      <c r="T118" s="18">
        <f t="shared" si="11"/>
        <v>3</v>
      </c>
      <c r="U118" s="20" t="str">
        <f t="shared" si="12"/>
        <v>3</v>
      </c>
      <c r="V118" s="21">
        <f t="shared" si="13"/>
        <v>0.51656000000000002</v>
      </c>
      <c r="W118" s="21">
        <f t="shared" si="14"/>
        <v>0.51656000000000002</v>
      </c>
    </row>
    <row r="119" spans="1:23" x14ac:dyDescent="0.25">
      <c r="A119" s="18">
        <v>312</v>
      </c>
      <c r="B119" s="18" t="s">
        <v>31</v>
      </c>
      <c r="C119" s="18">
        <v>0.56000000000000005</v>
      </c>
      <c r="D119" s="18">
        <v>0.44</v>
      </c>
      <c r="E119" s="18">
        <v>0.14000000000000001</v>
      </c>
      <c r="F119" s="18">
        <v>0.97099999999999997</v>
      </c>
      <c r="G119" s="18">
        <v>0.443</v>
      </c>
      <c r="H119" s="18">
        <v>0.20449999999999999</v>
      </c>
      <c r="I119" s="18">
        <v>0.26500000000000001</v>
      </c>
      <c r="J119" s="18">
        <v>14</v>
      </c>
      <c r="K119" s="18">
        <v>3</v>
      </c>
      <c r="L119" s="18" t="s">
        <v>46</v>
      </c>
      <c r="M119" s="18" t="s">
        <v>47</v>
      </c>
      <c r="N119" s="18" t="s">
        <v>48</v>
      </c>
      <c r="O119" s="18">
        <v>8</v>
      </c>
      <c r="P119" s="18" t="s">
        <v>30</v>
      </c>
      <c r="Q119" s="18">
        <v>12.3</v>
      </c>
      <c r="R119" s="18">
        <f t="shared" si="9"/>
        <v>3</v>
      </c>
      <c r="S119" s="18">
        <f t="shared" si="10"/>
        <v>3</v>
      </c>
      <c r="T119" s="18">
        <f t="shared" si="11"/>
        <v>3</v>
      </c>
      <c r="U119" s="20" t="str">
        <f t="shared" si="12"/>
        <v>3</v>
      </c>
      <c r="V119" s="21">
        <f t="shared" si="13"/>
        <v>0.45960666666666672</v>
      </c>
      <c r="W119" s="21">
        <f t="shared" si="14"/>
        <v>0.45960666666666672</v>
      </c>
    </row>
    <row r="120" spans="1:23" x14ac:dyDescent="0.25">
      <c r="A120" s="18">
        <v>3167</v>
      </c>
      <c r="B120" s="18" t="s">
        <v>22</v>
      </c>
      <c r="C120" s="18">
        <v>0.64</v>
      </c>
      <c r="D120" s="18">
        <v>0.54</v>
      </c>
      <c r="E120" s="18">
        <v>0.17499999999999999</v>
      </c>
      <c r="F120" s="18">
        <v>1.571</v>
      </c>
      <c r="G120" s="18">
        <v>0.627</v>
      </c>
      <c r="H120" s="18">
        <v>0.27100000000000002</v>
      </c>
      <c r="I120" s="18">
        <v>0.47499999999999998</v>
      </c>
      <c r="J120" s="18">
        <v>18</v>
      </c>
      <c r="K120" s="18">
        <v>7</v>
      </c>
      <c r="L120" s="18" t="s">
        <v>43</v>
      </c>
      <c r="M120" s="18" t="s">
        <v>44</v>
      </c>
      <c r="N120" s="18" t="s">
        <v>45</v>
      </c>
      <c r="O120" s="18">
        <v>5</v>
      </c>
      <c r="P120" s="18" t="s">
        <v>34</v>
      </c>
      <c r="Q120" s="18">
        <v>12.8</v>
      </c>
      <c r="R120" s="18">
        <f t="shared" si="9"/>
        <v>3</v>
      </c>
      <c r="S120" s="18">
        <f t="shared" si="10"/>
        <v>2</v>
      </c>
      <c r="T120" s="18">
        <f t="shared" si="11"/>
        <v>0</v>
      </c>
      <c r="U120" s="20" t="str">
        <f t="shared" si="12"/>
        <v>2</v>
      </c>
      <c r="V120" s="21">
        <f t="shared" si="13"/>
        <v>0.79990083333333328</v>
      </c>
      <c r="W120" s="21">
        <f t="shared" si="14"/>
        <v>0.63992066666666669</v>
      </c>
    </row>
    <row r="121" spans="1:23" x14ac:dyDescent="0.25">
      <c r="A121" s="18">
        <v>3378</v>
      </c>
      <c r="B121" s="18" t="s">
        <v>17</v>
      </c>
      <c r="C121" s="18">
        <v>0.255</v>
      </c>
      <c r="D121" s="18">
        <v>0.19</v>
      </c>
      <c r="E121" s="18">
        <v>7.0000000000000007E-2</v>
      </c>
      <c r="F121" s="18">
        <v>8.1500000000000003E-2</v>
      </c>
      <c r="G121" s="18">
        <v>2.8000000000000001E-2</v>
      </c>
      <c r="H121" s="18">
        <v>1.6E-2</v>
      </c>
      <c r="I121" s="18">
        <v>3.1E-2</v>
      </c>
      <c r="J121" s="18">
        <v>5</v>
      </c>
      <c r="K121" s="18">
        <v>4</v>
      </c>
      <c r="L121" s="18" t="s">
        <v>18</v>
      </c>
      <c r="M121" s="18" t="s">
        <v>19</v>
      </c>
      <c r="N121" s="18" t="s">
        <v>20</v>
      </c>
      <c r="O121" s="18">
        <v>8</v>
      </c>
      <c r="P121" s="18" t="s">
        <v>30</v>
      </c>
      <c r="Q121" s="18">
        <v>12.3</v>
      </c>
      <c r="R121" s="18">
        <f t="shared" si="9"/>
        <v>3</v>
      </c>
      <c r="S121" s="18">
        <f t="shared" si="10"/>
        <v>2</v>
      </c>
      <c r="T121" s="18">
        <f t="shared" si="11"/>
        <v>0</v>
      </c>
      <c r="U121" s="20" t="str">
        <f t="shared" si="12"/>
        <v>2</v>
      </c>
      <c r="V121" s="21">
        <f t="shared" si="13"/>
        <v>3.0087083333333337E-2</v>
      </c>
      <c r="W121" s="21">
        <f t="shared" si="14"/>
        <v>2.406966666666667E-2</v>
      </c>
    </row>
    <row r="122" spans="1:23" x14ac:dyDescent="0.25">
      <c r="A122" s="18">
        <v>425</v>
      </c>
      <c r="B122" s="18" t="s">
        <v>17</v>
      </c>
      <c r="C122" s="18">
        <v>0.26</v>
      </c>
      <c r="D122" s="18">
        <v>0.2</v>
      </c>
      <c r="E122" s="18">
        <v>7.0000000000000007E-2</v>
      </c>
      <c r="F122" s="18">
        <v>9.1999999999999998E-2</v>
      </c>
      <c r="G122" s="18">
        <v>3.6999999999999998E-2</v>
      </c>
      <c r="H122" s="18">
        <v>0.02</v>
      </c>
      <c r="I122" s="18">
        <v>0.03</v>
      </c>
      <c r="J122" s="18">
        <v>6</v>
      </c>
      <c r="K122" s="18">
        <v>9</v>
      </c>
      <c r="L122" s="18" t="s">
        <v>67</v>
      </c>
      <c r="M122" s="18" t="s">
        <v>68</v>
      </c>
      <c r="N122" s="18" t="s">
        <v>69</v>
      </c>
      <c r="O122" s="18">
        <v>6</v>
      </c>
      <c r="P122" s="18" t="s">
        <v>79</v>
      </c>
      <c r="Q122" s="18">
        <v>14.1</v>
      </c>
      <c r="R122" s="18">
        <f t="shared" si="9"/>
        <v>3</v>
      </c>
      <c r="S122" s="18">
        <f t="shared" si="10"/>
        <v>2</v>
      </c>
      <c r="T122" s="18">
        <f t="shared" si="11"/>
        <v>0</v>
      </c>
      <c r="U122" s="20" t="str">
        <f t="shared" si="12"/>
        <v>2</v>
      </c>
      <c r="V122" s="21">
        <f t="shared" si="13"/>
        <v>3.4193333333333333E-2</v>
      </c>
      <c r="W122" s="21">
        <f t="shared" si="14"/>
        <v>2.7354666666666666E-2</v>
      </c>
    </row>
    <row r="123" spans="1:23" x14ac:dyDescent="0.25">
      <c r="A123" s="18">
        <v>1889</v>
      </c>
      <c r="B123" s="18" t="s">
        <v>22</v>
      </c>
      <c r="C123" s="18">
        <v>0.56499999999999995</v>
      </c>
      <c r="D123" s="18">
        <v>0.44500000000000001</v>
      </c>
      <c r="E123" s="18">
        <v>0.125</v>
      </c>
      <c r="F123" s="18">
        <v>0.83050000000000002</v>
      </c>
      <c r="G123" s="18">
        <v>0.3135</v>
      </c>
      <c r="H123" s="18">
        <v>0.17849999999999999</v>
      </c>
      <c r="I123" s="18">
        <v>0.23</v>
      </c>
      <c r="J123" s="18">
        <v>11</v>
      </c>
      <c r="K123" s="18">
        <v>10</v>
      </c>
      <c r="L123" s="18" t="s">
        <v>23</v>
      </c>
      <c r="M123" s="18" t="s">
        <v>24</v>
      </c>
      <c r="N123" s="18" t="s">
        <v>25</v>
      </c>
      <c r="O123" s="18">
        <v>9</v>
      </c>
      <c r="P123" s="18" t="s">
        <v>58</v>
      </c>
      <c r="Q123" s="18">
        <v>1.9</v>
      </c>
      <c r="R123" s="18">
        <f t="shared" si="9"/>
        <v>3</v>
      </c>
      <c r="S123" s="18">
        <f t="shared" si="10"/>
        <v>2</v>
      </c>
      <c r="T123" s="18">
        <f t="shared" si="11"/>
        <v>0</v>
      </c>
      <c r="U123" s="20" t="str">
        <f t="shared" si="12"/>
        <v>2</v>
      </c>
      <c r="V123" s="21">
        <f t="shared" si="13"/>
        <v>0.39241124999999999</v>
      </c>
      <c r="W123" s="21">
        <f t="shared" si="14"/>
        <v>0.31392900000000001</v>
      </c>
    </row>
    <row r="124" spans="1:23" x14ac:dyDescent="0.25">
      <c r="A124" s="18">
        <v>3192</v>
      </c>
      <c r="B124" s="18" t="s">
        <v>31</v>
      </c>
      <c r="C124" s="18">
        <v>0.65</v>
      </c>
      <c r="D124" s="18">
        <v>0.51500000000000001</v>
      </c>
      <c r="E124" s="18">
        <v>0.18</v>
      </c>
      <c r="F124" s="18">
        <v>1.3314999999999999</v>
      </c>
      <c r="G124" s="18">
        <v>0.5665</v>
      </c>
      <c r="H124" s="18">
        <v>0.34699999999999998</v>
      </c>
      <c r="I124" s="18">
        <v>0.40500000000000003</v>
      </c>
      <c r="J124" s="18">
        <v>13</v>
      </c>
      <c r="K124" s="18">
        <v>2</v>
      </c>
      <c r="L124" s="18" t="s">
        <v>52</v>
      </c>
      <c r="M124" s="18" t="s">
        <v>53</v>
      </c>
      <c r="N124" s="18" t="s">
        <v>54</v>
      </c>
      <c r="O124" s="18">
        <v>8</v>
      </c>
      <c r="P124" s="18" t="s">
        <v>30</v>
      </c>
      <c r="Q124" s="18">
        <v>12.3</v>
      </c>
      <c r="R124" s="18">
        <f t="shared" si="9"/>
        <v>3</v>
      </c>
      <c r="S124" s="18">
        <f t="shared" si="10"/>
        <v>3</v>
      </c>
      <c r="T124" s="18">
        <f t="shared" si="11"/>
        <v>3</v>
      </c>
      <c r="U124" s="20" t="str">
        <f t="shared" si="12"/>
        <v>3</v>
      </c>
      <c r="V124" s="21">
        <f t="shared" si="13"/>
        <v>0.67573625000000004</v>
      </c>
      <c r="W124" s="21">
        <f t="shared" si="14"/>
        <v>0.67573625000000004</v>
      </c>
    </row>
    <row r="125" spans="1:23" x14ac:dyDescent="0.25">
      <c r="A125" s="18">
        <v>52</v>
      </c>
      <c r="B125" s="18" t="s">
        <v>31</v>
      </c>
      <c r="C125" s="18">
        <v>0.4</v>
      </c>
      <c r="D125" s="18">
        <v>0.32</v>
      </c>
      <c r="E125" s="18">
        <v>9.5000000000000001E-2</v>
      </c>
      <c r="F125" s="18">
        <v>0.30299999999999999</v>
      </c>
      <c r="G125" s="18">
        <v>0.13350000000000001</v>
      </c>
      <c r="H125" s="18">
        <v>0.06</v>
      </c>
      <c r="I125" s="18">
        <v>0.1</v>
      </c>
      <c r="J125" s="18">
        <v>7</v>
      </c>
      <c r="K125" s="18">
        <v>8</v>
      </c>
      <c r="L125" s="18" t="s">
        <v>55</v>
      </c>
      <c r="M125" s="18" t="s">
        <v>56</v>
      </c>
      <c r="N125" s="18" t="s">
        <v>57</v>
      </c>
      <c r="O125" s="18">
        <v>9</v>
      </c>
      <c r="P125" s="18" t="s">
        <v>58</v>
      </c>
      <c r="Q125" s="18">
        <v>1.9</v>
      </c>
      <c r="R125" s="18">
        <f t="shared" si="9"/>
        <v>3</v>
      </c>
      <c r="S125" s="18">
        <f t="shared" si="10"/>
        <v>2</v>
      </c>
      <c r="T125" s="18">
        <f t="shared" si="11"/>
        <v>0</v>
      </c>
      <c r="U125" s="20" t="str">
        <f t="shared" si="12"/>
        <v>2</v>
      </c>
      <c r="V125" s="21">
        <f t="shared" si="13"/>
        <v>0.1270075</v>
      </c>
      <c r="W125" s="21">
        <f t="shared" si="14"/>
        <v>0.101606</v>
      </c>
    </row>
    <row r="126" spans="1:23" x14ac:dyDescent="0.25">
      <c r="A126" s="18">
        <v>2809</v>
      </c>
      <c r="B126" s="18" t="s">
        <v>22</v>
      </c>
      <c r="C126" s="18">
        <v>0.70499999999999996</v>
      </c>
      <c r="D126" s="18">
        <v>0.54</v>
      </c>
      <c r="E126" s="18">
        <v>0.20499999999999999</v>
      </c>
      <c r="F126" s="18">
        <v>1.7569999999999999</v>
      </c>
      <c r="G126" s="18">
        <v>0.82650000000000001</v>
      </c>
      <c r="H126" s="18">
        <v>0.41699999999999998</v>
      </c>
      <c r="I126" s="18">
        <v>0.46100000000000002</v>
      </c>
      <c r="J126" s="18">
        <v>9</v>
      </c>
      <c r="K126" s="18">
        <v>14</v>
      </c>
      <c r="L126" s="18" t="s">
        <v>60</v>
      </c>
      <c r="M126" s="18" t="s">
        <v>61</v>
      </c>
      <c r="N126" s="18" t="s">
        <v>62</v>
      </c>
      <c r="O126" s="18">
        <v>8</v>
      </c>
      <c r="P126" s="18" t="s">
        <v>30</v>
      </c>
      <c r="Q126" s="18">
        <v>12.3</v>
      </c>
      <c r="R126" s="18">
        <f t="shared" si="9"/>
        <v>3</v>
      </c>
      <c r="S126" s="18">
        <f t="shared" si="10"/>
        <v>2</v>
      </c>
      <c r="T126" s="18">
        <f t="shared" si="11"/>
        <v>0</v>
      </c>
      <c r="U126" s="20" t="str">
        <f t="shared" si="12"/>
        <v>2</v>
      </c>
      <c r="V126" s="21">
        <f t="shared" si="13"/>
        <v>0.92242499999999994</v>
      </c>
      <c r="W126" s="21">
        <f t="shared" si="14"/>
        <v>0.73794000000000004</v>
      </c>
    </row>
    <row r="127" spans="1:23" x14ac:dyDescent="0.25">
      <c r="A127" s="18">
        <v>3526</v>
      </c>
      <c r="B127" s="18" t="s">
        <v>17</v>
      </c>
      <c r="C127" s="18">
        <v>0.33</v>
      </c>
      <c r="D127" s="18">
        <v>0.23</v>
      </c>
      <c r="E127" s="18">
        <v>8.5000000000000006E-2</v>
      </c>
      <c r="F127" s="18">
        <v>0.16950000000000001</v>
      </c>
      <c r="G127" s="18">
        <v>7.9000000000000001E-2</v>
      </c>
      <c r="H127" s="18">
        <v>2.5999999999999999E-2</v>
      </c>
      <c r="I127" s="18">
        <v>5.0500000000000003E-2</v>
      </c>
      <c r="J127" s="18">
        <v>6</v>
      </c>
      <c r="K127" s="18">
        <v>5</v>
      </c>
      <c r="L127" s="18" t="s">
        <v>49</v>
      </c>
      <c r="M127" s="18" t="s">
        <v>50</v>
      </c>
      <c r="N127" s="18" t="s">
        <v>51</v>
      </c>
      <c r="O127" s="18">
        <v>3</v>
      </c>
      <c r="P127" s="18" t="s">
        <v>39</v>
      </c>
      <c r="Q127" s="18">
        <v>3.6</v>
      </c>
      <c r="R127" s="18">
        <f t="shared" si="9"/>
        <v>3</v>
      </c>
      <c r="S127" s="18">
        <f t="shared" si="10"/>
        <v>2</v>
      </c>
      <c r="T127" s="18">
        <f t="shared" si="11"/>
        <v>0</v>
      </c>
      <c r="U127" s="20" t="str">
        <f t="shared" si="12"/>
        <v>2</v>
      </c>
      <c r="V127" s="21">
        <f t="shared" si="13"/>
        <v>6.6246250000000007E-2</v>
      </c>
      <c r="W127" s="21">
        <f t="shared" si="14"/>
        <v>5.2997000000000009E-2</v>
      </c>
    </row>
    <row r="128" spans="1:23" x14ac:dyDescent="0.25">
      <c r="A128" s="18">
        <v>1262</v>
      </c>
      <c r="B128" s="18" t="s">
        <v>17</v>
      </c>
      <c r="C128" s="18">
        <v>0.45</v>
      </c>
      <c r="D128" s="18">
        <v>0.33</v>
      </c>
      <c r="E128" s="18">
        <v>0.105</v>
      </c>
      <c r="F128" s="18">
        <v>0.44800000000000001</v>
      </c>
      <c r="G128" s="18">
        <v>0.20799999999999999</v>
      </c>
      <c r="H128" s="18">
        <v>8.8999999999999996E-2</v>
      </c>
      <c r="I128" s="18">
        <v>0.12</v>
      </c>
      <c r="J128" s="18">
        <v>9</v>
      </c>
      <c r="K128" s="18">
        <v>9</v>
      </c>
      <c r="L128" s="18" t="s">
        <v>67</v>
      </c>
      <c r="M128" s="18" t="s">
        <v>68</v>
      </c>
      <c r="N128" s="18" t="s">
        <v>69</v>
      </c>
      <c r="O128" s="18">
        <v>6</v>
      </c>
      <c r="P128" s="18" t="s">
        <v>79</v>
      </c>
      <c r="Q128" s="18">
        <v>14.1</v>
      </c>
      <c r="R128" s="18">
        <f t="shared" si="9"/>
        <v>3</v>
      </c>
      <c r="S128" s="18">
        <f t="shared" si="10"/>
        <v>2</v>
      </c>
      <c r="T128" s="18">
        <f t="shared" si="11"/>
        <v>0</v>
      </c>
      <c r="U128" s="20" t="str">
        <f t="shared" si="12"/>
        <v>2</v>
      </c>
      <c r="V128" s="21">
        <f t="shared" si="13"/>
        <v>0.19301333333333334</v>
      </c>
      <c r="W128" s="21">
        <f t="shared" si="14"/>
        <v>0.1544106666666667</v>
      </c>
    </row>
    <row r="129" spans="1:23" x14ac:dyDescent="0.25">
      <c r="A129" s="18">
        <v>393</v>
      </c>
      <c r="B129" s="18" t="s">
        <v>22</v>
      </c>
      <c r="C129" s="18">
        <v>0.47</v>
      </c>
      <c r="D129" s="18">
        <v>0.375</v>
      </c>
      <c r="E129" s="18">
        <v>0.125</v>
      </c>
      <c r="F129" s="18">
        <v>0.5615</v>
      </c>
      <c r="G129" s="18">
        <v>0.252</v>
      </c>
      <c r="H129" s="18">
        <v>0.13700000000000001</v>
      </c>
      <c r="I129" s="18">
        <v>0.18</v>
      </c>
      <c r="J129" s="18">
        <v>10</v>
      </c>
      <c r="K129" s="18">
        <v>13</v>
      </c>
      <c r="L129" s="18" t="s">
        <v>27</v>
      </c>
      <c r="M129" s="18" t="s">
        <v>28</v>
      </c>
      <c r="N129" s="18" t="s">
        <v>29</v>
      </c>
      <c r="O129" s="18">
        <v>5</v>
      </c>
      <c r="P129" s="18" t="s">
        <v>34</v>
      </c>
      <c r="Q129" s="18">
        <v>12.8</v>
      </c>
      <c r="R129" s="18">
        <f t="shared" si="9"/>
        <v>3</v>
      </c>
      <c r="S129" s="18">
        <f t="shared" si="10"/>
        <v>2</v>
      </c>
      <c r="T129" s="18">
        <f t="shared" si="11"/>
        <v>0</v>
      </c>
      <c r="U129" s="20" t="str">
        <f t="shared" si="12"/>
        <v>2</v>
      </c>
      <c r="V129" s="21">
        <f t="shared" si="13"/>
        <v>0.24986749999999999</v>
      </c>
      <c r="W129" s="21">
        <f t="shared" si="14"/>
        <v>0.19989400000000002</v>
      </c>
    </row>
    <row r="130" spans="1:23" x14ac:dyDescent="0.25">
      <c r="A130" s="18">
        <v>3639</v>
      </c>
      <c r="B130" s="18" t="s">
        <v>17</v>
      </c>
      <c r="C130" s="18">
        <v>0.44</v>
      </c>
      <c r="D130" s="18">
        <v>0.34</v>
      </c>
      <c r="E130" s="18">
        <v>0.105</v>
      </c>
      <c r="F130" s="18">
        <v>0.34399999999999997</v>
      </c>
      <c r="G130" s="18">
        <v>0.123</v>
      </c>
      <c r="H130" s="18">
        <v>8.1000000000000003E-2</v>
      </c>
      <c r="I130" s="18">
        <v>0.125</v>
      </c>
      <c r="J130" s="18">
        <v>8</v>
      </c>
      <c r="K130" s="18">
        <v>11</v>
      </c>
      <c r="L130" s="18" t="s">
        <v>37</v>
      </c>
      <c r="M130" s="18" t="s">
        <v>38</v>
      </c>
      <c r="N130" s="18" t="s">
        <v>29</v>
      </c>
      <c r="O130" s="18">
        <v>1</v>
      </c>
      <c r="P130" s="18" t="s">
        <v>21</v>
      </c>
      <c r="Q130" s="18">
        <v>22.1</v>
      </c>
      <c r="R130" s="18">
        <f t="shared" ref="R130:R193" si="15">IF(OR(AND(J130&gt;15,B130="I"),AND(B130="M",C130&gt;0.75),OR(AND(I130&gt;0.8,G130&gt;0.5),G130&gt;1.2)),1,3)</f>
        <v>3</v>
      </c>
      <c r="S130" s="18">
        <f t="shared" ref="S130:S193" si="16">IF(OR(AND(I130&lt;0.4,G130&lt;0.4),OR(C130&lt;0.36),OR(AND(J130&gt;15,B130="M"),J130&gt;18,B130="F")),2,3)</f>
        <v>2</v>
      </c>
      <c r="T130" s="18">
        <f t="shared" ref="T130:T193" si="17">IF(AND(R130=3, S130=3),3, 0)</f>
        <v>0</v>
      </c>
      <c r="U130" s="20" t="str">
        <f t="shared" ref="U130:U193" si="18">IF(R130=1,"1",IF(S130=2,"2",IF(AND(R130=3,S130=3),"3")))</f>
        <v>2</v>
      </c>
      <c r="V130" s="21">
        <f t="shared" ref="V130:V193" si="19">(1+1/3*(C130-0.5)+1/3*(D130-0.4)+1/3*(E130-0.4))*F130*0.5</f>
        <v>0.14820666666666665</v>
      </c>
      <c r="W130" s="21">
        <f t="shared" ref="W130:W193" si="20">IF(U130="1", V130*1.5, IF(U130="2", V130*0.8, V130))</f>
        <v>0.11856533333333333</v>
      </c>
    </row>
    <row r="131" spans="1:23" x14ac:dyDescent="0.25">
      <c r="A131" s="18">
        <v>4059</v>
      </c>
      <c r="B131" s="18" t="s">
        <v>22</v>
      </c>
      <c r="C131" s="18">
        <v>0.69499999999999995</v>
      </c>
      <c r="D131" s="18">
        <v>0.56000000000000005</v>
      </c>
      <c r="E131" s="18">
        <v>0.185</v>
      </c>
      <c r="F131" s="18">
        <v>1.7715000000000001</v>
      </c>
      <c r="G131" s="18">
        <v>0.81950000000000001</v>
      </c>
      <c r="H131" s="18">
        <v>0.33100000000000002</v>
      </c>
      <c r="I131" s="18">
        <v>0.437</v>
      </c>
      <c r="J131" s="18">
        <v>10</v>
      </c>
      <c r="K131" s="18">
        <v>3</v>
      </c>
      <c r="L131" s="18" t="s">
        <v>46</v>
      </c>
      <c r="M131" s="18" t="s">
        <v>47</v>
      </c>
      <c r="N131" s="18" t="s">
        <v>48</v>
      </c>
      <c r="O131" s="18">
        <v>9</v>
      </c>
      <c r="P131" s="18" t="s">
        <v>58</v>
      </c>
      <c r="Q131" s="18">
        <v>1.9</v>
      </c>
      <c r="R131" s="18">
        <f t="shared" si="15"/>
        <v>3</v>
      </c>
      <c r="S131" s="18">
        <f t="shared" si="16"/>
        <v>2</v>
      </c>
      <c r="T131" s="18">
        <f t="shared" si="17"/>
        <v>0</v>
      </c>
      <c r="U131" s="20" t="str">
        <f t="shared" si="18"/>
        <v>2</v>
      </c>
      <c r="V131" s="21">
        <f t="shared" si="19"/>
        <v>0.92708499999999983</v>
      </c>
      <c r="W131" s="21">
        <f t="shared" si="20"/>
        <v>0.74166799999999988</v>
      </c>
    </row>
    <row r="132" spans="1:23" x14ac:dyDescent="0.25">
      <c r="A132" s="18">
        <v>1025</v>
      </c>
      <c r="B132" s="18" t="s">
        <v>22</v>
      </c>
      <c r="C132" s="18">
        <v>0.64500000000000002</v>
      </c>
      <c r="D132" s="18">
        <v>0.5</v>
      </c>
      <c r="E132" s="18">
        <v>0.155</v>
      </c>
      <c r="F132" s="18">
        <v>1.2204999999999999</v>
      </c>
      <c r="G132" s="18">
        <v>0.61450000000000005</v>
      </c>
      <c r="H132" s="18">
        <v>0.23599999999999999</v>
      </c>
      <c r="I132" s="18">
        <v>0.31850000000000001</v>
      </c>
      <c r="J132" s="18">
        <v>10</v>
      </c>
      <c r="K132" s="18">
        <v>8</v>
      </c>
      <c r="L132" s="18" t="s">
        <v>55</v>
      </c>
      <c r="M132" s="18" t="s">
        <v>56</v>
      </c>
      <c r="N132" s="18" t="s">
        <v>57</v>
      </c>
      <c r="O132" s="18">
        <v>2</v>
      </c>
      <c r="P132" s="18" t="s">
        <v>70</v>
      </c>
      <c r="Q132" s="18">
        <v>18</v>
      </c>
      <c r="R132" s="18">
        <f t="shared" si="15"/>
        <v>3</v>
      </c>
      <c r="S132" s="18">
        <f t="shared" si="16"/>
        <v>2</v>
      </c>
      <c r="T132" s="18">
        <f t="shared" si="17"/>
        <v>0</v>
      </c>
      <c r="U132" s="20" t="str">
        <f t="shared" si="18"/>
        <v>2</v>
      </c>
      <c r="V132" s="21">
        <f t="shared" si="19"/>
        <v>0.61024999999999985</v>
      </c>
      <c r="W132" s="21">
        <f t="shared" si="20"/>
        <v>0.48819999999999991</v>
      </c>
    </row>
    <row r="133" spans="1:23" x14ac:dyDescent="0.25">
      <c r="A133" s="18">
        <v>3997</v>
      </c>
      <c r="B133" s="18" t="s">
        <v>17</v>
      </c>
      <c r="C133" s="18">
        <v>0.315</v>
      </c>
      <c r="D133" s="18">
        <v>0.23</v>
      </c>
      <c r="E133" s="18">
        <v>0</v>
      </c>
      <c r="F133" s="18">
        <v>0.13400000000000001</v>
      </c>
      <c r="G133" s="18">
        <v>5.7500000000000002E-2</v>
      </c>
      <c r="H133" s="18">
        <v>2.8500000000000001E-2</v>
      </c>
      <c r="I133" s="18">
        <v>0.35049999999999998</v>
      </c>
      <c r="J133" s="18">
        <v>6</v>
      </c>
      <c r="K133" s="18">
        <v>9</v>
      </c>
      <c r="L133" s="18" t="s">
        <v>67</v>
      </c>
      <c r="M133" s="18" t="s">
        <v>68</v>
      </c>
      <c r="N133" s="18" t="s">
        <v>69</v>
      </c>
      <c r="O133" s="18">
        <v>5</v>
      </c>
      <c r="P133" s="18" t="s">
        <v>34</v>
      </c>
      <c r="Q133" s="18">
        <v>12.8</v>
      </c>
      <c r="R133" s="18">
        <f t="shared" si="15"/>
        <v>3</v>
      </c>
      <c r="S133" s="18">
        <f t="shared" si="16"/>
        <v>2</v>
      </c>
      <c r="T133" s="18">
        <f t="shared" si="17"/>
        <v>0</v>
      </c>
      <c r="U133" s="20" t="str">
        <f t="shared" si="18"/>
        <v>2</v>
      </c>
      <c r="V133" s="21">
        <f t="shared" si="19"/>
        <v>5.013833333333334E-2</v>
      </c>
      <c r="W133" s="21">
        <f t="shared" si="20"/>
        <v>4.0110666666666676E-2</v>
      </c>
    </row>
    <row r="134" spans="1:23" x14ac:dyDescent="0.25">
      <c r="A134" s="18">
        <v>1122</v>
      </c>
      <c r="B134" s="18" t="s">
        <v>31</v>
      </c>
      <c r="C134" s="18">
        <v>0.54500000000000004</v>
      </c>
      <c r="D134" s="18">
        <v>0.41</v>
      </c>
      <c r="E134" s="18">
        <v>0.12</v>
      </c>
      <c r="F134" s="18">
        <v>0.79300000000000004</v>
      </c>
      <c r="G134" s="18">
        <v>0.434</v>
      </c>
      <c r="H134" s="18">
        <v>0.14050000000000001</v>
      </c>
      <c r="I134" s="18">
        <v>0.19</v>
      </c>
      <c r="J134" s="18">
        <v>9</v>
      </c>
      <c r="K134" s="18">
        <v>13</v>
      </c>
      <c r="L134" s="18" t="s">
        <v>27</v>
      </c>
      <c r="M134" s="18" t="s">
        <v>28</v>
      </c>
      <c r="N134" s="18" t="s">
        <v>29</v>
      </c>
      <c r="O134" s="18">
        <v>9</v>
      </c>
      <c r="P134" s="18" t="s">
        <v>58</v>
      </c>
      <c r="Q134" s="18">
        <v>1.9</v>
      </c>
      <c r="R134" s="18">
        <f t="shared" si="15"/>
        <v>3</v>
      </c>
      <c r="S134" s="18">
        <f t="shared" si="16"/>
        <v>3</v>
      </c>
      <c r="T134" s="18">
        <f t="shared" si="17"/>
        <v>3</v>
      </c>
      <c r="U134" s="20" t="str">
        <f t="shared" si="18"/>
        <v>3</v>
      </c>
      <c r="V134" s="21">
        <f t="shared" si="19"/>
        <v>0.3667625000000001</v>
      </c>
      <c r="W134" s="21">
        <f t="shared" si="20"/>
        <v>0.3667625000000001</v>
      </c>
    </row>
    <row r="135" spans="1:23" x14ac:dyDescent="0.25">
      <c r="A135" s="18">
        <v>695</v>
      </c>
      <c r="B135" s="18" t="s">
        <v>17</v>
      </c>
      <c r="C135" s="18">
        <v>0.16500000000000001</v>
      </c>
      <c r="D135" s="18">
        <v>0.11</v>
      </c>
      <c r="E135" s="18">
        <v>0.02</v>
      </c>
      <c r="F135" s="18">
        <v>1.9E-2</v>
      </c>
      <c r="G135" s="18">
        <v>6.4999999999999997E-3</v>
      </c>
      <c r="H135" s="18">
        <v>2.5000000000000001E-3</v>
      </c>
      <c r="I135" s="18">
        <v>5.0000000000000001E-3</v>
      </c>
      <c r="J135" s="18">
        <v>4</v>
      </c>
      <c r="K135" s="18">
        <v>11</v>
      </c>
      <c r="L135" s="18" t="s">
        <v>37</v>
      </c>
      <c r="M135" s="18" t="s">
        <v>38</v>
      </c>
      <c r="N135" s="18" t="s">
        <v>29</v>
      </c>
      <c r="O135" s="18">
        <v>2</v>
      </c>
      <c r="P135" s="18" t="s">
        <v>70</v>
      </c>
      <c r="Q135" s="18">
        <v>18</v>
      </c>
      <c r="R135" s="18">
        <f t="shared" si="15"/>
        <v>3</v>
      </c>
      <c r="S135" s="18">
        <f t="shared" si="16"/>
        <v>2</v>
      </c>
      <c r="T135" s="18">
        <f t="shared" si="17"/>
        <v>0</v>
      </c>
      <c r="U135" s="20" t="str">
        <f t="shared" si="18"/>
        <v>2</v>
      </c>
      <c r="V135" s="21">
        <f t="shared" si="19"/>
        <v>6.3175000000000002E-3</v>
      </c>
      <c r="W135" s="21">
        <f t="shared" si="20"/>
        <v>5.0540000000000003E-3</v>
      </c>
    </row>
    <row r="136" spans="1:23" x14ac:dyDescent="0.25">
      <c r="A136" s="18">
        <v>1986</v>
      </c>
      <c r="B136" s="18" t="s">
        <v>31</v>
      </c>
      <c r="C136" s="18">
        <v>0.76</v>
      </c>
      <c r="D136" s="18">
        <v>0.60499999999999998</v>
      </c>
      <c r="E136" s="18">
        <v>0.215</v>
      </c>
      <c r="F136" s="18">
        <v>2.173</v>
      </c>
      <c r="G136" s="18">
        <v>0.80100000000000005</v>
      </c>
      <c r="H136" s="18">
        <v>0.49149999999999999</v>
      </c>
      <c r="I136" s="18">
        <v>0.64600000000000002</v>
      </c>
      <c r="J136" s="18">
        <v>13</v>
      </c>
      <c r="K136" s="18">
        <v>4</v>
      </c>
      <c r="L136" s="18" t="s">
        <v>18</v>
      </c>
      <c r="M136" s="18" t="s">
        <v>19</v>
      </c>
      <c r="N136" s="18" t="s">
        <v>20</v>
      </c>
      <c r="O136" s="18">
        <v>7</v>
      </c>
      <c r="P136" s="18" t="s">
        <v>26</v>
      </c>
      <c r="Q136" s="18">
        <v>2.5</v>
      </c>
      <c r="R136" s="18">
        <f t="shared" si="15"/>
        <v>1</v>
      </c>
      <c r="S136" s="18">
        <f t="shared" si="16"/>
        <v>3</v>
      </c>
      <c r="T136" s="18">
        <f t="shared" si="17"/>
        <v>0</v>
      </c>
      <c r="U136" s="20" t="str">
        <f t="shared" si="18"/>
        <v>1</v>
      </c>
      <c r="V136" s="21">
        <f t="shared" si="19"/>
        <v>1.1879066666666667</v>
      </c>
      <c r="W136" s="21">
        <f t="shared" si="20"/>
        <v>1.78186</v>
      </c>
    </row>
    <row r="137" spans="1:23" x14ac:dyDescent="0.25">
      <c r="A137" s="18">
        <v>2732</v>
      </c>
      <c r="B137" s="18" t="s">
        <v>17</v>
      </c>
      <c r="C137" s="18">
        <v>0.41</v>
      </c>
      <c r="D137" s="18">
        <v>0.315</v>
      </c>
      <c r="E137" s="18">
        <v>0.1</v>
      </c>
      <c r="F137" s="18">
        <v>0.3</v>
      </c>
      <c r="G137" s="18">
        <v>0.124</v>
      </c>
      <c r="H137" s="18">
        <v>5.7500000000000002E-2</v>
      </c>
      <c r="I137" s="18">
        <v>0.1</v>
      </c>
      <c r="J137" s="18">
        <v>8</v>
      </c>
      <c r="K137" s="18">
        <v>10</v>
      </c>
      <c r="L137" s="18" t="s">
        <v>23</v>
      </c>
      <c r="M137" s="18" t="s">
        <v>24</v>
      </c>
      <c r="N137" s="18" t="s">
        <v>25</v>
      </c>
      <c r="O137" s="18">
        <v>2</v>
      </c>
      <c r="P137" s="18" t="s">
        <v>70</v>
      </c>
      <c r="Q137" s="18">
        <v>18</v>
      </c>
      <c r="R137" s="18">
        <f t="shared" si="15"/>
        <v>3</v>
      </c>
      <c r="S137" s="18">
        <f t="shared" si="16"/>
        <v>2</v>
      </c>
      <c r="T137" s="18">
        <f t="shared" si="17"/>
        <v>0</v>
      </c>
      <c r="U137" s="20" t="str">
        <f t="shared" si="18"/>
        <v>2</v>
      </c>
      <c r="V137" s="21">
        <f t="shared" si="19"/>
        <v>0.12625</v>
      </c>
      <c r="W137" s="21">
        <f t="shared" si="20"/>
        <v>0.10100000000000001</v>
      </c>
    </row>
    <row r="138" spans="1:23" x14ac:dyDescent="0.25">
      <c r="A138" s="18">
        <v>4051</v>
      </c>
      <c r="B138" s="18" t="s">
        <v>31</v>
      </c>
      <c r="C138" s="18">
        <v>0.625</v>
      </c>
      <c r="D138" s="18">
        <v>0.495</v>
      </c>
      <c r="E138" s="18">
        <v>0.17499999999999999</v>
      </c>
      <c r="F138" s="18">
        <v>1.2935000000000001</v>
      </c>
      <c r="G138" s="18">
        <v>0.58050000000000002</v>
      </c>
      <c r="H138" s="18">
        <v>0.317</v>
      </c>
      <c r="I138" s="18">
        <v>0.35499999999999998</v>
      </c>
      <c r="J138" s="18">
        <v>9</v>
      </c>
      <c r="K138" s="18">
        <v>1</v>
      </c>
      <c r="L138" s="18" t="s">
        <v>65</v>
      </c>
      <c r="M138" s="18" t="s">
        <v>66</v>
      </c>
      <c r="N138" s="18" t="s">
        <v>29</v>
      </c>
      <c r="O138" s="18">
        <v>4</v>
      </c>
      <c r="P138" s="18" t="s">
        <v>59</v>
      </c>
      <c r="Q138" s="18">
        <v>6.1</v>
      </c>
      <c r="R138" s="18">
        <f t="shared" si="15"/>
        <v>3</v>
      </c>
      <c r="S138" s="18">
        <f t="shared" si="16"/>
        <v>3</v>
      </c>
      <c r="T138" s="18">
        <f t="shared" si="17"/>
        <v>3</v>
      </c>
      <c r="U138" s="20" t="str">
        <f t="shared" si="18"/>
        <v>3</v>
      </c>
      <c r="V138" s="21">
        <f t="shared" si="19"/>
        <v>0.64567208333333348</v>
      </c>
      <c r="W138" s="21">
        <f t="shared" si="20"/>
        <v>0.64567208333333348</v>
      </c>
    </row>
    <row r="139" spans="1:23" x14ac:dyDescent="0.25">
      <c r="A139" s="18">
        <v>454</v>
      </c>
      <c r="B139" s="18" t="s">
        <v>22</v>
      </c>
      <c r="C139" s="18">
        <v>0.56499999999999995</v>
      </c>
      <c r="D139" s="18">
        <v>0.49</v>
      </c>
      <c r="E139" s="18">
        <v>0.155</v>
      </c>
      <c r="F139" s="18">
        <v>0.92449999999999999</v>
      </c>
      <c r="G139" s="18">
        <v>0.40500000000000003</v>
      </c>
      <c r="H139" s="18">
        <v>0.2195</v>
      </c>
      <c r="I139" s="18">
        <v>0.255</v>
      </c>
      <c r="J139" s="18">
        <v>11</v>
      </c>
      <c r="K139" s="18">
        <v>14</v>
      </c>
      <c r="L139" s="18" t="s">
        <v>60</v>
      </c>
      <c r="M139" s="18" t="s">
        <v>61</v>
      </c>
      <c r="N139" s="18" t="s">
        <v>62</v>
      </c>
      <c r="O139" s="18">
        <v>7</v>
      </c>
      <c r="P139" s="18" t="s">
        <v>26</v>
      </c>
      <c r="Q139" s="18">
        <v>2.5</v>
      </c>
      <c r="R139" s="18">
        <f t="shared" si="15"/>
        <v>3</v>
      </c>
      <c r="S139" s="18">
        <f t="shared" si="16"/>
        <v>2</v>
      </c>
      <c r="T139" s="18">
        <f t="shared" si="17"/>
        <v>0</v>
      </c>
      <c r="U139" s="20" t="str">
        <f t="shared" si="18"/>
        <v>2</v>
      </c>
      <c r="V139" s="21">
        <f t="shared" si="19"/>
        <v>0.44838250000000002</v>
      </c>
      <c r="W139" s="21">
        <f t="shared" si="20"/>
        <v>0.35870600000000002</v>
      </c>
    </row>
    <row r="140" spans="1:23" x14ac:dyDescent="0.25">
      <c r="A140" s="18">
        <v>3291</v>
      </c>
      <c r="B140" s="18" t="s">
        <v>22</v>
      </c>
      <c r="C140" s="18">
        <v>0.51</v>
      </c>
      <c r="D140" s="18">
        <v>0.39500000000000002</v>
      </c>
      <c r="E140" s="18">
        <v>0.12</v>
      </c>
      <c r="F140" s="18">
        <v>0.61750000000000005</v>
      </c>
      <c r="G140" s="18">
        <v>0.26200000000000001</v>
      </c>
      <c r="H140" s="18">
        <v>0.122</v>
      </c>
      <c r="I140" s="18">
        <v>0.193</v>
      </c>
      <c r="J140" s="18">
        <v>12</v>
      </c>
      <c r="K140" s="18">
        <v>4</v>
      </c>
      <c r="L140" s="18" t="s">
        <v>18</v>
      </c>
      <c r="M140" s="18" t="s">
        <v>19</v>
      </c>
      <c r="N140" s="18" t="s">
        <v>20</v>
      </c>
      <c r="O140" s="18">
        <v>6</v>
      </c>
      <c r="P140" s="18" t="s">
        <v>79</v>
      </c>
      <c r="Q140" s="18">
        <v>14.1</v>
      </c>
      <c r="R140" s="18">
        <f t="shared" si="15"/>
        <v>3</v>
      </c>
      <c r="S140" s="18">
        <f t="shared" si="16"/>
        <v>2</v>
      </c>
      <c r="T140" s="18">
        <f t="shared" si="17"/>
        <v>0</v>
      </c>
      <c r="U140" s="20" t="str">
        <f t="shared" si="18"/>
        <v>2</v>
      </c>
      <c r="V140" s="21">
        <f t="shared" si="19"/>
        <v>0.28044791666666669</v>
      </c>
      <c r="W140" s="21">
        <f t="shared" si="20"/>
        <v>0.22435833333333335</v>
      </c>
    </row>
    <row r="141" spans="1:23" x14ac:dyDescent="0.25">
      <c r="A141" s="18">
        <v>2813</v>
      </c>
      <c r="B141" s="18" t="s">
        <v>17</v>
      </c>
      <c r="C141" s="18">
        <v>0.24</v>
      </c>
      <c r="D141" s="18">
        <v>0.17</v>
      </c>
      <c r="E141" s="18">
        <v>0.05</v>
      </c>
      <c r="F141" s="18">
        <v>5.45E-2</v>
      </c>
      <c r="G141" s="18">
        <v>2.0500000000000001E-2</v>
      </c>
      <c r="H141" s="18">
        <v>1.6E-2</v>
      </c>
      <c r="I141" s="18">
        <v>1.55E-2</v>
      </c>
      <c r="J141" s="18">
        <v>5</v>
      </c>
      <c r="K141" s="18">
        <v>15</v>
      </c>
      <c r="L141" s="18" t="s">
        <v>32</v>
      </c>
      <c r="M141" s="18" t="s">
        <v>33</v>
      </c>
      <c r="N141" s="18" t="s">
        <v>29</v>
      </c>
      <c r="O141" s="18">
        <v>5</v>
      </c>
      <c r="P141" s="18" t="s">
        <v>34</v>
      </c>
      <c r="Q141" s="18">
        <v>12.8</v>
      </c>
      <c r="R141" s="18">
        <f t="shared" si="15"/>
        <v>3</v>
      </c>
      <c r="S141" s="18">
        <f t="shared" si="16"/>
        <v>2</v>
      </c>
      <c r="T141" s="18">
        <f t="shared" si="17"/>
        <v>0</v>
      </c>
      <c r="U141" s="20" t="str">
        <f t="shared" si="18"/>
        <v>2</v>
      </c>
      <c r="V141" s="21">
        <f t="shared" si="19"/>
        <v>1.9619999999999999E-2</v>
      </c>
      <c r="W141" s="21">
        <f t="shared" si="20"/>
        <v>1.5695999999999998E-2</v>
      </c>
    </row>
    <row r="142" spans="1:23" x14ac:dyDescent="0.25">
      <c r="A142" s="18">
        <v>4024</v>
      </c>
      <c r="B142" s="18" t="s">
        <v>17</v>
      </c>
      <c r="C142" s="18">
        <v>0.27500000000000002</v>
      </c>
      <c r="D142" s="18">
        <v>0.2</v>
      </c>
      <c r="E142" s="18">
        <v>7.0000000000000007E-2</v>
      </c>
      <c r="F142" s="18">
        <v>9.6000000000000002E-2</v>
      </c>
      <c r="G142" s="18">
        <v>3.6999999999999998E-2</v>
      </c>
      <c r="H142" s="18">
        <v>2.2499999999999999E-2</v>
      </c>
      <c r="I142" s="18">
        <v>0.03</v>
      </c>
      <c r="J142" s="18">
        <v>6</v>
      </c>
      <c r="K142" s="18">
        <v>10</v>
      </c>
      <c r="L142" s="18" t="s">
        <v>23</v>
      </c>
      <c r="M142" s="18" t="s">
        <v>24</v>
      </c>
      <c r="N142" s="18" t="s">
        <v>25</v>
      </c>
      <c r="O142" s="18">
        <v>8</v>
      </c>
      <c r="P142" s="18" t="s">
        <v>30</v>
      </c>
      <c r="Q142" s="18">
        <v>12.3</v>
      </c>
      <c r="R142" s="18">
        <f t="shared" si="15"/>
        <v>3</v>
      </c>
      <c r="S142" s="18">
        <f t="shared" si="16"/>
        <v>2</v>
      </c>
      <c r="T142" s="18">
        <f t="shared" si="17"/>
        <v>0</v>
      </c>
      <c r="U142" s="20" t="str">
        <f t="shared" si="18"/>
        <v>2</v>
      </c>
      <c r="V142" s="21">
        <f t="shared" si="19"/>
        <v>3.5920000000000007E-2</v>
      </c>
      <c r="W142" s="21">
        <f t="shared" si="20"/>
        <v>2.8736000000000008E-2</v>
      </c>
    </row>
    <row r="143" spans="1:23" x14ac:dyDescent="0.25">
      <c r="A143" s="18">
        <v>2738</v>
      </c>
      <c r="B143" s="18" t="s">
        <v>17</v>
      </c>
      <c r="C143" s="18">
        <v>0.44500000000000001</v>
      </c>
      <c r="D143" s="18">
        <v>0.36</v>
      </c>
      <c r="E143" s="18">
        <v>0.11</v>
      </c>
      <c r="F143" s="18">
        <v>0.42349999999999999</v>
      </c>
      <c r="G143" s="18">
        <v>0.182</v>
      </c>
      <c r="H143" s="18">
        <v>7.6499999999999999E-2</v>
      </c>
      <c r="I143" s="18">
        <v>0.14000000000000001</v>
      </c>
      <c r="J143" s="18">
        <v>9</v>
      </c>
      <c r="K143" s="18">
        <v>6</v>
      </c>
      <c r="L143" s="18" t="s">
        <v>40</v>
      </c>
      <c r="M143" s="18" t="s">
        <v>41</v>
      </c>
      <c r="N143" s="18" t="s">
        <v>42</v>
      </c>
      <c r="O143" s="18">
        <v>7</v>
      </c>
      <c r="P143" s="18" t="s">
        <v>26</v>
      </c>
      <c r="Q143" s="18">
        <v>2.5</v>
      </c>
      <c r="R143" s="18">
        <f t="shared" si="15"/>
        <v>3</v>
      </c>
      <c r="S143" s="18">
        <f t="shared" si="16"/>
        <v>2</v>
      </c>
      <c r="T143" s="18">
        <f t="shared" si="17"/>
        <v>0</v>
      </c>
      <c r="U143" s="20" t="str">
        <f t="shared" si="18"/>
        <v>2</v>
      </c>
      <c r="V143" s="21">
        <f t="shared" si="19"/>
        <v>0.18457541666666666</v>
      </c>
      <c r="W143" s="21">
        <f t="shared" si="20"/>
        <v>0.14766033333333334</v>
      </c>
    </row>
    <row r="144" spans="1:23" x14ac:dyDescent="0.25">
      <c r="A144" s="18">
        <v>2245</v>
      </c>
      <c r="B144" s="18" t="s">
        <v>17</v>
      </c>
      <c r="C144" s="18">
        <v>0.35499999999999998</v>
      </c>
      <c r="D144" s="18">
        <v>0.28000000000000003</v>
      </c>
      <c r="E144" s="18">
        <v>0.1</v>
      </c>
      <c r="F144" s="18">
        <v>0.22750000000000001</v>
      </c>
      <c r="G144" s="18">
        <v>9.35E-2</v>
      </c>
      <c r="H144" s="18">
        <v>4.5499999999999999E-2</v>
      </c>
      <c r="I144" s="18">
        <v>8.5000000000000006E-2</v>
      </c>
      <c r="J144" s="18">
        <v>11</v>
      </c>
      <c r="K144" s="18">
        <v>13</v>
      </c>
      <c r="L144" s="18" t="s">
        <v>27</v>
      </c>
      <c r="M144" s="18" t="s">
        <v>28</v>
      </c>
      <c r="N144" s="18" t="s">
        <v>29</v>
      </c>
      <c r="O144" s="18">
        <v>3</v>
      </c>
      <c r="P144" s="18" t="s">
        <v>39</v>
      </c>
      <c r="Q144" s="18">
        <v>3.6</v>
      </c>
      <c r="R144" s="18">
        <f t="shared" si="15"/>
        <v>3</v>
      </c>
      <c r="S144" s="18">
        <f t="shared" si="16"/>
        <v>2</v>
      </c>
      <c r="T144" s="18">
        <f t="shared" si="17"/>
        <v>0</v>
      </c>
      <c r="U144" s="20" t="str">
        <f t="shared" si="18"/>
        <v>2</v>
      </c>
      <c r="V144" s="21">
        <f t="shared" si="19"/>
        <v>9.2327083333333337E-2</v>
      </c>
      <c r="W144" s="21">
        <f t="shared" si="20"/>
        <v>7.3861666666666673E-2</v>
      </c>
    </row>
    <row r="145" spans="1:23" x14ac:dyDescent="0.25">
      <c r="A145" s="18">
        <v>2332</v>
      </c>
      <c r="B145" s="18" t="s">
        <v>31</v>
      </c>
      <c r="C145" s="18">
        <v>0.59</v>
      </c>
      <c r="D145" s="18">
        <v>0.46</v>
      </c>
      <c r="E145" s="18">
        <v>0.155</v>
      </c>
      <c r="F145" s="18">
        <v>0.90600000000000003</v>
      </c>
      <c r="G145" s="18">
        <v>0.32700000000000001</v>
      </c>
      <c r="H145" s="18">
        <v>0.14849999999999999</v>
      </c>
      <c r="I145" s="18">
        <v>0.33500000000000002</v>
      </c>
      <c r="J145" s="18">
        <v>15</v>
      </c>
      <c r="K145" s="18">
        <v>10</v>
      </c>
      <c r="L145" s="18" t="s">
        <v>23</v>
      </c>
      <c r="M145" s="18" t="s">
        <v>24</v>
      </c>
      <c r="N145" s="18" t="s">
        <v>25</v>
      </c>
      <c r="O145" s="18">
        <v>2</v>
      </c>
      <c r="P145" s="18" t="s">
        <v>70</v>
      </c>
      <c r="Q145" s="18">
        <v>18</v>
      </c>
      <c r="R145" s="18">
        <f t="shared" si="15"/>
        <v>3</v>
      </c>
      <c r="S145" s="18">
        <f t="shared" si="16"/>
        <v>2</v>
      </c>
      <c r="T145" s="18">
        <f t="shared" si="17"/>
        <v>0</v>
      </c>
      <c r="U145" s="20" t="str">
        <f t="shared" si="18"/>
        <v>2</v>
      </c>
      <c r="V145" s="21">
        <f t="shared" si="19"/>
        <v>0.43865500000000002</v>
      </c>
      <c r="W145" s="21">
        <f t="shared" si="20"/>
        <v>0.35092400000000001</v>
      </c>
    </row>
    <row r="146" spans="1:23" x14ac:dyDescent="0.25">
      <c r="A146" s="18">
        <v>2948</v>
      </c>
      <c r="B146" s="18" t="s">
        <v>31</v>
      </c>
      <c r="C146" s="18">
        <v>0.63500000000000001</v>
      </c>
      <c r="D146" s="18">
        <v>0.48499999999999999</v>
      </c>
      <c r="E146" s="18">
        <v>0.18</v>
      </c>
      <c r="F146" s="18">
        <v>1.1795</v>
      </c>
      <c r="G146" s="18">
        <v>0.47849999999999998</v>
      </c>
      <c r="H146" s="18">
        <v>0.27750000000000002</v>
      </c>
      <c r="I146" s="18">
        <v>0.35499999999999998</v>
      </c>
      <c r="J146" s="18">
        <v>10</v>
      </c>
      <c r="K146" s="18">
        <v>4</v>
      </c>
      <c r="L146" s="18" t="s">
        <v>18</v>
      </c>
      <c r="M146" s="18" t="s">
        <v>19</v>
      </c>
      <c r="N146" s="18" t="s">
        <v>20</v>
      </c>
      <c r="O146" s="18">
        <v>7</v>
      </c>
      <c r="P146" s="18" t="s">
        <v>26</v>
      </c>
      <c r="Q146" s="18">
        <v>2.5</v>
      </c>
      <c r="R146" s="18">
        <f t="shared" si="15"/>
        <v>3</v>
      </c>
      <c r="S146" s="18">
        <f t="shared" si="16"/>
        <v>3</v>
      </c>
      <c r="T146" s="18">
        <f t="shared" si="17"/>
        <v>3</v>
      </c>
      <c r="U146" s="20" t="str">
        <f t="shared" si="18"/>
        <v>3</v>
      </c>
      <c r="V146" s="21">
        <f t="shared" si="19"/>
        <v>0.58974999999999989</v>
      </c>
      <c r="W146" s="21">
        <f t="shared" si="20"/>
        <v>0.58974999999999989</v>
      </c>
    </row>
    <row r="147" spans="1:23" x14ac:dyDescent="0.25">
      <c r="A147" s="18">
        <v>3014</v>
      </c>
      <c r="B147" s="18" t="s">
        <v>17</v>
      </c>
      <c r="C147" s="18">
        <v>0.39</v>
      </c>
      <c r="D147" s="18">
        <v>0.28000000000000003</v>
      </c>
      <c r="E147" s="18">
        <v>0.09</v>
      </c>
      <c r="F147" s="18">
        <v>0.215</v>
      </c>
      <c r="G147" s="18">
        <v>8.4500000000000006E-2</v>
      </c>
      <c r="H147" s="18">
        <v>3.4000000000000002E-2</v>
      </c>
      <c r="I147" s="18">
        <v>7.9000000000000001E-2</v>
      </c>
      <c r="J147" s="18">
        <v>8</v>
      </c>
      <c r="K147" s="18">
        <v>14</v>
      </c>
      <c r="L147" s="18" t="s">
        <v>60</v>
      </c>
      <c r="M147" s="18" t="s">
        <v>61</v>
      </c>
      <c r="N147" s="18" t="s">
        <v>62</v>
      </c>
      <c r="O147" s="18">
        <v>10</v>
      </c>
      <c r="P147" s="18" t="s">
        <v>35</v>
      </c>
      <c r="Q147" s="18">
        <v>24.1</v>
      </c>
      <c r="R147" s="18">
        <f t="shared" si="15"/>
        <v>3</v>
      </c>
      <c r="S147" s="18">
        <f t="shared" si="16"/>
        <v>2</v>
      </c>
      <c r="T147" s="18">
        <f t="shared" si="17"/>
        <v>0</v>
      </c>
      <c r="U147" s="20" t="str">
        <f t="shared" si="18"/>
        <v>2</v>
      </c>
      <c r="V147" s="21">
        <f t="shared" si="19"/>
        <v>8.8149999999999992E-2</v>
      </c>
      <c r="W147" s="21">
        <f t="shared" si="20"/>
        <v>7.0519999999999999E-2</v>
      </c>
    </row>
    <row r="148" spans="1:23" x14ac:dyDescent="0.25">
      <c r="A148" s="18">
        <v>1495</v>
      </c>
      <c r="B148" s="18" t="s">
        <v>31</v>
      </c>
      <c r="C148" s="18">
        <v>0.62</v>
      </c>
      <c r="D148" s="18">
        <v>0.48499999999999999</v>
      </c>
      <c r="E148" s="18">
        <v>0.155</v>
      </c>
      <c r="F148" s="18">
        <v>1.0489999999999999</v>
      </c>
      <c r="G148" s="18">
        <v>0.46200000000000002</v>
      </c>
      <c r="H148" s="18">
        <v>0.23100000000000001</v>
      </c>
      <c r="I148" s="18">
        <v>0.25</v>
      </c>
      <c r="J148" s="18">
        <v>10</v>
      </c>
      <c r="K148" s="18">
        <v>2</v>
      </c>
      <c r="L148" s="18" t="s">
        <v>52</v>
      </c>
      <c r="M148" s="18" t="s">
        <v>53</v>
      </c>
      <c r="N148" s="18" t="s">
        <v>54</v>
      </c>
      <c r="O148" s="18">
        <v>5</v>
      </c>
      <c r="P148" s="18" t="s">
        <v>34</v>
      </c>
      <c r="Q148" s="18">
        <v>12.8</v>
      </c>
      <c r="R148" s="18">
        <f t="shared" si="15"/>
        <v>3</v>
      </c>
      <c r="S148" s="18">
        <f t="shared" si="16"/>
        <v>3</v>
      </c>
      <c r="T148" s="18">
        <f t="shared" si="17"/>
        <v>3</v>
      </c>
      <c r="U148" s="20" t="str">
        <f t="shared" si="18"/>
        <v>3</v>
      </c>
      <c r="V148" s="21">
        <f t="shared" si="19"/>
        <v>0.51750666666666667</v>
      </c>
      <c r="W148" s="21">
        <f t="shared" si="20"/>
        <v>0.51750666666666667</v>
      </c>
    </row>
    <row r="149" spans="1:23" x14ac:dyDescent="0.25">
      <c r="A149" s="18">
        <v>3235</v>
      </c>
      <c r="B149" s="18" t="s">
        <v>22</v>
      </c>
      <c r="C149" s="18">
        <v>0.59</v>
      </c>
      <c r="D149" s="18">
        <v>0.48499999999999999</v>
      </c>
      <c r="E149" s="18">
        <v>0.20499999999999999</v>
      </c>
      <c r="F149" s="18">
        <v>1.2315</v>
      </c>
      <c r="G149" s="18">
        <v>0.45250000000000001</v>
      </c>
      <c r="H149" s="18">
        <v>0.23799999999999999</v>
      </c>
      <c r="I149" s="18">
        <v>0.42</v>
      </c>
      <c r="J149" s="18">
        <v>13</v>
      </c>
      <c r="K149" s="18">
        <v>4</v>
      </c>
      <c r="L149" s="18" t="s">
        <v>18</v>
      </c>
      <c r="M149" s="18" t="s">
        <v>19</v>
      </c>
      <c r="N149" s="18" t="s">
        <v>20</v>
      </c>
      <c r="O149" s="18">
        <v>3</v>
      </c>
      <c r="P149" s="18" t="s">
        <v>39</v>
      </c>
      <c r="Q149" s="18">
        <v>3.6</v>
      </c>
      <c r="R149" s="18">
        <f t="shared" si="15"/>
        <v>3</v>
      </c>
      <c r="S149" s="18">
        <f t="shared" si="16"/>
        <v>2</v>
      </c>
      <c r="T149" s="18">
        <f t="shared" si="17"/>
        <v>0</v>
      </c>
      <c r="U149" s="20" t="str">
        <f t="shared" si="18"/>
        <v>2</v>
      </c>
      <c r="V149" s="21">
        <f t="shared" si="19"/>
        <v>0.61164500000000011</v>
      </c>
      <c r="W149" s="21">
        <f t="shared" si="20"/>
        <v>0.48931600000000008</v>
      </c>
    </row>
    <row r="150" spans="1:23" x14ac:dyDescent="0.25">
      <c r="A150" s="18">
        <v>3923</v>
      </c>
      <c r="B150" s="18" t="s">
        <v>17</v>
      </c>
      <c r="C150" s="18">
        <v>0.52500000000000002</v>
      </c>
      <c r="D150" s="18">
        <v>0.4</v>
      </c>
      <c r="E150" s="18">
        <v>0.14000000000000001</v>
      </c>
      <c r="F150" s="18">
        <v>0.69550000000000001</v>
      </c>
      <c r="G150" s="18">
        <v>0.24049999999999999</v>
      </c>
      <c r="H150" s="18">
        <v>0.16</v>
      </c>
      <c r="I150" s="18">
        <v>0.253</v>
      </c>
      <c r="J150" s="18">
        <v>10</v>
      </c>
      <c r="K150" s="18">
        <v>15</v>
      </c>
      <c r="L150" s="18" t="s">
        <v>32</v>
      </c>
      <c r="M150" s="18" t="s">
        <v>33</v>
      </c>
      <c r="N150" s="18" t="s">
        <v>29</v>
      </c>
      <c r="O150" s="18">
        <v>3</v>
      </c>
      <c r="P150" s="18" t="s">
        <v>39</v>
      </c>
      <c r="Q150" s="18">
        <v>3.6</v>
      </c>
      <c r="R150" s="18">
        <f t="shared" si="15"/>
        <v>3</v>
      </c>
      <c r="S150" s="18">
        <f t="shared" si="16"/>
        <v>2</v>
      </c>
      <c r="T150" s="18">
        <f t="shared" si="17"/>
        <v>0</v>
      </c>
      <c r="U150" s="20" t="str">
        <f t="shared" si="18"/>
        <v>2</v>
      </c>
      <c r="V150" s="21">
        <f t="shared" si="19"/>
        <v>0.32050958333333335</v>
      </c>
      <c r="W150" s="21">
        <f t="shared" si="20"/>
        <v>0.2564076666666667</v>
      </c>
    </row>
    <row r="151" spans="1:23" x14ac:dyDescent="0.25">
      <c r="A151" s="18">
        <v>3282</v>
      </c>
      <c r="B151" s="18" t="s">
        <v>31</v>
      </c>
      <c r="C151" s="18">
        <v>0.55000000000000004</v>
      </c>
      <c r="D151" s="18">
        <v>0.45</v>
      </c>
      <c r="E151" s="18">
        <v>0.17</v>
      </c>
      <c r="F151" s="18">
        <v>0.81</v>
      </c>
      <c r="G151" s="18">
        <v>0.317</v>
      </c>
      <c r="H151" s="18">
        <v>0.157</v>
      </c>
      <c r="I151" s="18">
        <v>0.22</v>
      </c>
      <c r="J151" s="18">
        <v>11</v>
      </c>
      <c r="K151" s="18">
        <v>5</v>
      </c>
      <c r="L151" s="18" t="s">
        <v>49</v>
      </c>
      <c r="M151" s="18" t="s">
        <v>50</v>
      </c>
      <c r="N151" s="18" t="s">
        <v>51</v>
      </c>
      <c r="O151" s="18">
        <v>6</v>
      </c>
      <c r="P151" s="18" t="s">
        <v>79</v>
      </c>
      <c r="Q151" s="18">
        <v>14.1</v>
      </c>
      <c r="R151" s="18">
        <f t="shared" si="15"/>
        <v>3</v>
      </c>
      <c r="S151" s="18">
        <f t="shared" si="16"/>
        <v>2</v>
      </c>
      <c r="T151" s="18">
        <f t="shared" si="17"/>
        <v>0</v>
      </c>
      <c r="U151" s="20" t="str">
        <f t="shared" si="18"/>
        <v>2</v>
      </c>
      <c r="V151" s="21">
        <f t="shared" si="19"/>
        <v>0.38744999999999996</v>
      </c>
      <c r="W151" s="21">
        <f t="shared" si="20"/>
        <v>0.30996000000000001</v>
      </c>
    </row>
    <row r="152" spans="1:23" x14ac:dyDescent="0.25">
      <c r="A152" s="18">
        <v>649</v>
      </c>
      <c r="B152" s="18" t="s">
        <v>17</v>
      </c>
      <c r="C152" s="18">
        <v>0.46</v>
      </c>
      <c r="D152" s="18">
        <v>0.35</v>
      </c>
      <c r="E152" s="18">
        <v>0.12</v>
      </c>
      <c r="F152" s="18">
        <v>0.48849999999999999</v>
      </c>
      <c r="G152" s="18">
        <v>0.193</v>
      </c>
      <c r="H152" s="18">
        <v>0.105</v>
      </c>
      <c r="I152" s="18">
        <v>0.155</v>
      </c>
      <c r="J152" s="18">
        <v>11</v>
      </c>
      <c r="K152" s="18">
        <v>4</v>
      </c>
      <c r="L152" s="18" t="s">
        <v>18</v>
      </c>
      <c r="M152" s="18" t="s">
        <v>19</v>
      </c>
      <c r="N152" s="18" t="s">
        <v>20</v>
      </c>
      <c r="O152" s="18">
        <v>3</v>
      </c>
      <c r="P152" s="18" t="s">
        <v>39</v>
      </c>
      <c r="Q152" s="18">
        <v>3.6</v>
      </c>
      <c r="R152" s="18">
        <f t="shared" si="15"/>
        <v>3</v>
      </c>
      <c r="S152" s="18">
        <f t="shared" si="16"/>
        <v>2</v>
      </c>
      <c r="T152" s="18">
        <f t="shared" si="17"/>
        <v>0</v>
      </c>
      <c r="U152" s="20" t="str">
        <f t="shared" si="18"/>
        <v>2</v>
      </c>
      <c r="V152" s="21">
        <f t="shared" si="19"/>
        <v>0.21412583333333332</v>
      </c>
      <c r="W152" s="21">
        <f t="shared" si="20"/>
        <v>0.17130066666666666</v>
      </c>
    </row>
    <row r="153" spans="1:23" x14ac:dyDescent="0.25">
      <c r="A153" s="18">
        <v>1086</v>
      </c>
      <c r="B153" s="18" t="s">
        <v>17</v>
      </c>
      <c r="C153" s="18">
        <v>0.44500000000000001</v>
      </c>
      <c r="D153" s="18">
        <v>0.34</v>
      </c>
      <c r="E153" s="18">
        <v>0.14499999999999999</v>
      </c>
      <c r="F153" s="18">
        <v>0.434</v>
      </c>
      <c r="G153" s="18">
        <v>0.19450000000000001</v>
      </c>
      <c r="H153" s="18">
        <v>9.0499999999999997E-2</v>
      </c>
      <c r="I153" s="18">
        <v>0.13</v>
      </c>
      <c r="J153" s="18">
        <v>7</v>
      </c>
      <c r="K153" s="18">
        <v>8</v>
      </c>
      <c r="L153" s="18" t="s">
        <v>55</v>
      </c>
      <c r="M153" s="18" t="s">
        <v>56</v>
      </c>
      <c r="N153" s="18" t="s">
        <v>57</v>
      </c>
      <c r="O153" s="18">
        <v>4</v>
      </c>
      <c r="P153" s="18" t="s">
        <v>59</v>
      </c>
      <c r="Q153" s="18">
        <v>6.1</v>
      </c>
      <c r="R153" s="18">
        <f t="shared" si="15"/>
        <v>3</v>
      </c>
      <c r="S153" s="18">
        <f t="shared" si="16"/>
        <v>2</v>
      </c>
      <c r="T153" s="18">
        <f t="shared" si="17"/>
        <v>0</v>
      </c>
      <c r="U153" s="20" t="str">
        <f t="shared" si="18"/>
        <v>2</v>
      </c>
      <c r="V153" s="21">
        <f t="shared" si="19"/>
        <v>0.19023666666666667</v>
      </c>
      <c r="W153" s="21">
        <f t="shared" si="20"/>
        <v>0.15218933333333334</v>
      </c>
    </row>
    <row r="154" spans="1:23" x14ac:dyDescent="0.25">
      <c r="A154" s="18">
        <v>1059</v>
      </c>
      <c r="B154" s="18" t="s">
        <v>17</v>
      </c>
      <c r="C154" s="18">
        <v>0.245</v>
      </c>
      <c r="D154" s="18">
        <v>0.18</v>
      </c>
      <c r="E154" s="18">
        <v>6.5000000000000002E-2</v>
      </c>
      <c r="F154" s="18">
        <v>7.0999999999999994E-2</v>
      </c>
      <c r="G154" s="18">
        <v>0.03</v>
      </c>
      <c r="H154" s="18">
        <v>1.2999999999999999E-2</v>
      </c>
      <c r="I154" s="18">
        <v>2.1499999999999998E-2</v>
      </c>
      <c r="J154" s="18">
        <v>4</v>
      </c>
      <c r="K154" s="18">
        <v>2</v>
      </c>
      <c r="L154" s="18" t="s">
        <v>52</v>
      </c>
      <c r="M154" s="18" t="s">
        <v>53</v>
      </c>
      <c r="N154" s="18" t="s">
        <v>54</v>
      </c>
      <c r="O154" s="18">
        <v>3</v>
      </c>
      <c r="P154" s="18" t="s">
        <v>39</v>
      </c>
      <c r="Q154" s="18">
        <v>3.6</v>
      </c>
      <c r="R154" s="18">
        <f t="shared" si="15"/>
        <v>3</v>
      </c>
      <c r="S154" s="18">
        <f t="shared" si="16"/>
        <v>2</v>
      </c>
      <c r="T154" s="18">
        <f t="shared" si="17"/>
        <v>0</v>
      </c>
      <c r="U154" s="20" t="str">
        <f t="shared" si="18"/>
        <v>2</v>
      </c>
      <c r="V154" s="21">
        <f t="shared" si="19"/>
        <v>2.5914999999999997E-2</v>
      </c>
      <c r="W154" s="21">
        <f t="shared" si="20"/>
        <v>2.0732E-2</v>
      </c>
    </row>
    <row r="155" spans="1:23" x14ac:dyDescent="0.25">
      <c r="A155" s="18">
        <v>127</v>
      </c>
      <c r="B155" s="18" t="s">
        <v>17</v>
      </c>
      <c r="C155" s="18">
        <v>0.375</v>
      </c>
      <c r="D155" s="18">
        <v>0.27500000000000002</v>
      </c>
      <c r="E155" s="18">
        <v>0.09</v>
      </c>
      <c r="F155" s="18">
        <v>0.23799999999999999</v>
      </c>
      <c r="G155" s="18">
        <v>0.1075</v>
      </c>
      <c r="H155" s="18">
        <v>5.45E-2</v>
      </c>
      <c r="I155" s="18">
        <v>7.0000000000000007E-2</v>
      </c>
      <c r="J155" s="18">
        <v>6</v>
      </c>
      <c r="K155" s="18">
        <v>11</v>
      </c>
      <c r="L155" s="18" t="s">
        <v>37</v>
      </c>
      <c r="M155" s="18" t="s">
        <v>38</v>
      </c>
      <c r="N155" s="18" t="s">
        <v>29</v>
      </c>
      <c r="O155" s="18">
        <v>9</v>
      </c>
      <c r="P155" s="18" t="s">
        <v>58</v>
      </c>
      <c r="Q155" s="18">
        <v>1.9</v>
      </c>
      <c r="R155" s="18">
        <f t="shared" si="15"/>
        <v>3</v>
      </c>
      <c r="S155" s="18">
        <f t="shared" si="16"/>
        <v>2</v>
      </c>
      <c r="T155" s="18">
        <f t="shared" si="17"/>
        <v>0</v>
      </c>
      <c r="U155" s="20" t="str">
        <f t="shared" si="18"/>
        <v>2</v>
      </c>
      <c r="V155" s="21">
        <f t="shared" si="19"/>
        <v>9.678666666666666E-2</v>
      </c>
      <c r="W155" s="21">
        <f t="shared" si="20"/>
        <v>7.7429333333333336E-2</v>
      </c>
    </row>
    <row r="156" spans="1:23" x14ac:dyDescent="0.25">
      <c r="A156" s="18">
        <v>3376</v>
      </c>
      <c r="B156" s="18" t="s">
        <v>22</v>
      </c>
      <c r="C156" s="18">
        <v>0.46</v>
      </c>
      <c r="D156" s="18">
        <v>0.33</v>
      </c>
      <c r="E156" s="18">
        <v>0.15</v>
      </c>
      <c r="F156" s="18">
        <v>0.53249999999999997</v>
      </c>
      <c r="G156" s="18">
        <v>0.20849999999999999</v>
      </c>
      <c r="H156" s="18">
        <v>0.18049999999999999</v>
      </c>
      <c r="I156" s="18">
        <v>0.125</v>
      </c>
      <c r="J156" s="18">
        <v>10</v>
      </c>
      <c r="K156" s="18">
        <v>15</v>
      </c>
      <c r="L156" s="18" t="s">
        <v>32</v>
      </c>
      <c r="M156" s="18" t="s">
        <v>33</v>
      </c>
      <c r="N156" s="18" t="s">
        <v>29</v>
      </c>
      <c r="O156" s="18">
        <v>4</v>
      </c>
      <c r="P156" s="18" t="s">
        <v>59</v>
      </c>
      <c r="Q156" s="18">
        <v>6.1</v>
      </c>
      <c r="R156" s="18">
        <f t="shared" si="15"/>
        <v>3</v>
      </c>
      <c r="S156" s="18">
        <f t="shared" si="16"/>
        <v>2</v>
      </c>
      <c r="T156" s="18">
        <f t="shared" si="17"/>
        <v>0</v>
      </c>
      <c r="U156" s="20" t="str">
        <f t="shared" si="18"/>
        <v>2</v>
      </c>
      <c r="V156" s="21">
        <f t="shared" si="19"/>
        <v>0.23429999999999998</v>
      </c>
      <c r="W156" s="21">
        <f t="shared" si="20"/>
        <v>0.18744</v>
      </c>
    </row>
    <row r="157" spans="1:23" x14ac:dyDescent="0.25">
      <c r="A157" s="18">
        <v>1966</v>
      </c>
      <c r="B157" s="18" t="s">
        <v>31</v>
      </c>
      <c r="C157" s="18">
        <v>0.66</v>
      </c>
      <c r="D157" s="18">
        <v>0.51</v>
      </c>
      <c r="E157" s="18">
        <v>0.17499999999999999</v>
      </c>
      <c r="F157" s="18">
        <v>1.218</v>
      </c>
      <c r="G157" s="18">
        <v>0.50549999999999995</v>
      </c>
      <c r="H157" s="18">
        <v>0.30299999999999999</v>
      </c>
      <c r="I157" s="18">
        <v>0.37</v>
      </c>
      <c r="J157" s="18">
        <v>11</v>
      </c>
      <c r="K157" s="18">
        <v>5</v>
      </c>
      <c r="L157" s="18" t="s">
        <v>49</v>
      </c>
      <c r="M157" s="18" t="s">
        <v>50</v>
      </c>
      <c r="N157" s="18" t="s">
        <v>51</v>
      </c>
      <c r="O157" s="18">
        <v>6</v>
      </c>
      <c r="P157" s="18" t="s">
        <v>79</v>
      </c>
      <c r="Q157" s="18">
        <v>14.1</v>
      </c>
      <c r="R157" s="18">
        <f t="shared" si="15"/>
        <v>3</v>
      </c>
      <c r="S157" s="18">
        <f t="shared" si="16"/>
        <v>3</v>
      </c>
      <c r="T157" s="18">
        <f t="shared" si="17"/>
        <v>3</v>
      </c>
      <c r="U157" s="20" t="str">
        <f t="shared" si="18"/>
        <v>3</v>
      </c>
      <c r="V157" s="21">
        <f t="shared" si="19"/>
        <v>0.61813499999999988</v>
      </c>
      <c r="W157" s="21">
        <f t="shared" si="20"/>
        <v>0.61813499999999988</v>
      </c>
    </row>
    <row r="158" spans="1:23" x14ac:dyDescent="0.25">
      <c r="A158" s="18">
        <v>2402</v>
      </c>
      <c r="B158" s="18" t="s">
        <v>22</v>
      </c>
      <c r="C158" s="18">
        <v>0.58499999999999996</v>
      </c>
      <c r="D158" s="18">
        <v>0.41499999999999998</v>
      </c>
      <c r="E158" s="18">
        <v>0.155</v>
      </c>
      <c r="F158" s="18">
        <v>0.69850000000000001</v>
      </c>
      <c r="G158" s="18">
        <v>0.3</v>
      </c>
      <c r="H158" s="18">
        <v>0.14599999999999999</v>
      </c>
      <c r="I158" s="18">
        <v>0.19500000000000001</v>
      </c>
      <c r="J158" s="18">
        <v>12</v>
      </c>
      <c r="K158" s="18">
        <v>4</v>
      </c>
      <c r="L158" s="18" t="s">
        <v>18</v>
      </c>
      <c r="M158" s="18" t="s">
        <v>19</v>
      </c>
      <c r="N158" s="18" t="s">
        <v>20</v>
      </c>
      <c r="O158" s="18">
        <v>4</v>
      </c>
      <c r="P158" s="18" t="s">
        <v>59</v>
      </c>
      <c r="Q158" s="18">
        <v>6.1</v>
      </c>
      <c r="R158" s="18">
        <f t="shared" si="15"/>
        <v>3</v>
      </c>
      <c r="S158" s="18">
        <f t="shared" si="16"/>
        <v>2</v>
      </c>
      <c r="T158" s="18">
        <f t="shared" si="17"/>
        <v>0</v>
      </c>
      <c r="U158" s="20" t="str">
        <f t="shared" si="18"/>
        <v>2</v>
      </c>
      <c r="V158" s="21">
        <f t="shared" si="19"/>
        <v>0.33236958333333327</v>
      </c>
      <c r="W158" s="21">
        <f t="shared" si="20"/>
        <v>0.26589566666666664</v>
      </c>
    </row>
    <row r="159" spans="1:23" x14ac:dyDescent="0.25">
      <c r="A159" s="18">
        <v>2690</v>
      </c>
      <c r="B159" s="18" t="s">
        <v>31</v>
      </c>
      <c r="C159" s="18">
        <v>0.64500000000000002</v>
      </c>
      <c r="D159" s="18">
        <v>0.51500000000000001</v>
      </c>
      <c r="E159" s="18">
        <v>0.16</v>
      </c>
      <c r="F159" s="18">
        <v>1.1845000000000001</v>
      </c>
      <c r="G159" s="18">
        <v>0.50600000000000001</v>
      </c>
      <c r="H159" s="18">
        <v>0.311</v>
      </c>
      <c r="I159" s="18">
        <v>0.33500000000000002</v>
      </c>
      <c r="J159" s="18">
        <v>9</v>
      </c>
      <c r="K159" s="18">
        <v>2</v>
      </c>
      <c r="L159" s="18" t="s">
        <v>52</v>
      </c>
      <c r="M159" s="18" t="s">
        <v>53</v>
      </c>
      <c r="N159" s="18" t="s">
        <v>54</v>
      </c>
      <c r="O159" s="18">
        <v>3</v>
      </c>
      <c r="P159" s="18" t="s">
        <v>39</v>
      </c>
      <c r="Q159" s="18">
        <v>3.6</v>
      </c>
      <c r="R159" s="18">
        <f t="shared" si="15"/>
        <v>3</v>
      </c>
      <c r="S159" s="18">
        <f t="shared" si="16"/>
        <v>3</v>
      </c>
      <c r="T159" s="18">
        <f t="shared" si="17"/>
        <v>3</v>
      </c>
      <c r="U159" s="20" t="str">
        <f t="shared" si="18"/>
        <v>3</v>
      </c>
      <c r="V159" s="21">
        <f t="shared" si="19"/>
        <v>0.59619833333333339</v>
      </c>
      <c r="W159" s="21">
        <f t="shared" si="20"/>
        <v>0.59619833333333339</v>
      </c>
    </row>
    <row r="160" spans="1:23" x14ac:dyDescent="0.25">
      <c r="A160" s="18">
        <v>1431</v>
      </c>
      <c r="B160" s="18" t="s">
        <v>17</v>
      </c>
      <c r="C160" s="18">
        <v>0.23</v>
      </c>
      <c r="D160" s="18">
        <v>0.16500000000000001</v>
      </c>
      <c r="E160" s="18">
        <v>0.06</v>
      </c>
      <c r="F160" s="18">
        <v>5.1499999999999997E-2</v>
      </c>
      <c r="G160" s="18">
        <v>1.9E-2</v>
      </c>
      <c r="H160" s="18">
        <v>1.4500000000000001E-2</v>
      </c>
      <c r="I160" s="18">
        <v>3.5999999999999997E-2</v>
      </c>
      <c r="J160" s="18">
        <v>4</v>
      </c>
      <c r="K160" s="18">
        <v>7</v>
      </c>
      <c r="L160" s="18" t="s">
        <v>43</v>
      </c>
      <c r="M160" s="18" t="s">
        <v>44</v>
      </c>
      <c r="N160" s="18" t="s">
        <v>45</v>
      </c>
      <c r="O160" s="18">
        <v>9</v>
      </c>
      <c r="P160" s="18" t="s">
        <v>58</v>
      </c>
      <c r="Q160" s="18">
        <v>1.9</v>
      </c>
      <c r="R160" s="18">
        <f t="shared" si="15"/>
        <v>3</v>
      </c>
      <c r="S160" s="18">
        <f t="shared" si="16"/>
        <v>2</v>
      </c>
      <c r="T160" s="18">
        <f t="shared" si="17"/>
        <v>0</v>
      </c>
      <c r="U160" s="20" t="str">
        <f t="shared" si="18"/>
        <v>2</v>
      </c>
      <c r="V160" s="21">
        <f t="shared" si="19"/>
        <v>1.8497083333333331E-2</v>
      </c>
      <c r="W160" s="21">
        <f t="shared" si="20"/>
        <v>1.4797666666666666E-2</v>
      </c>
    </row>
    <row r="161" spans="1:23" x14ac:dyDescent="0.25">
      <c r="A161" s="18">
        <v>3457</v>
      </c>
      <c r="B161" s="18" t="s">
        <v>22</v>
      </c>
      <c r="C161" s="18">
        <v>0.61</v>
      </c>
      <c r="D161" s="18">
        <v>0.48</v>
      </c>
      <c r="E161" s="18">
        <v>0.16</v>
      </c>
      <c r="F161" s="18">
        <v>1.234</v>
      </c>
      <c r="G161" s="18">
        <v>0.59799999999999998</v>
      </c>
      <c r="H161" s="18">
        <v>0.23799999999999999</v>
      </c>
      <c r="I161" s="18">
        <v>0.315</v>
      </c>
      <c r="J161" s="18">
        <v>12</v>
      </c>
      <c r="K161" s="18">
        <v>5</v>
      </c>
      <c r="L161" s="18" t="s">
        <v>49</v>
      </c>
      <c r="M161" s="18" t="s">
        <v>50</v>
      </c>
      <c r="N161" s="18" t="s">
        <v>51</v>
      </c>
      <c r="O161" s="18">
        <v>3</v>
      </c>
      <c r="P161" s="18" t="s">
        <v>39</v>
      </c>
      <c r="Q161" s="18">
        <v>3.6</v>
      </c>
      <c r="R161" s="18">
        <f t="shared" si="15"/>
        <v>3</v>
      </c>
      <c r="S161" s="18">
        <f t="shared" si="16"/>
        <v>2</v>
      </c>
      <c r="T161" s="18">
        <f t="shared" si="17"/>
        <v>0</v>
      </c>
      <c r="U161" s="20" t="str">
        <f t="shared" si="18"/>
        <v>2</v>
      </c>
      <c r="V161" s="21">
        <f t="shared" si="19"/>
        <v>0.60671666666666668</v>
      </c>
      <c r="W161" s="21">
        <f t="shared" si="20"/>
        <v>0.48537333333333338</v>
      </c>
    </row>
    <row r="162" spans="1:23" x14ac:dyDescent="0.25">
      <c r="A162" s="18">
        <v>2313</v>
      </c>
      <c r="B162" s="18" t="s">
        <v>17</v>
      </c>
      <c r="C162" s="18">
        <v>0.315</v>
      </c>
      <c r="D162" s="18">
        <v>0.24</v>
      </c>
      <c r="E162" s="18">
        <v>7.0000000000000007E-2</v>
      </c>
      <c r="F162" s="18">
        <v>0.13700000000000001</v>
      </c>
      <c r="G162" s="18">
        <v>5.45E-2</v>
      </c>
      <c r="H162" s="18">
        <v>3.15E-2</v>
      </c>
      <c r="I162" s="18">
        <v>0.04</v>
      </c>
      <c r="J162" s="18">
        <v>8</v>
      </c>
      <c r="K162" s="18">
        <v>5</v>
      </c>
      <c r="L162" s="18" t="s">
        <v>49</v>
      </c>
      <c r="M162" s="18" t="s">
        <v>50</v>
      </c>
      <c r="N162" s="18" t="s">
        <v>51</v>
      </c>
      <c r="O162" s="18">
        <v>7</v>
      </c>
      <c r="P162" s="18" t="s">
        <v>26</v>
      </c>
      <c r="Q162" s="18">
        <v>2.5</v>
      </c>
      <c r="R162" s="18">
        <f t="shared" si="15"/>
        <v>3</v>
      </c>
      <c r="S162" s="18">
        <f t="shared" si="16"/>
        <v>2</v>
      </c>
      <c r="T162" s="18">
        <f t="shared" si="17"/>
        <v>0</v>
      </c>
      <c r="U162" s="20" t="str">
        <f t="shared" si="18"/>
        <v>2</v>
      </c>
      <c r="V162" s="21">
        <f t="shared" si="19"/>
        <v>5.3087500000000003E-2</v>
      </c>
      <c r="W162" s="21">
        <f t="shared" si="20"/>
        <v>4.2470000000000008E-2</v>
      </c>
    </row>
    <row r="163" spans="1:23" x14ac:dyDescent="0.25">
      <c r="A163" s="18">
        <v>1850</v>
      </c>
      <c r="B163" s="18" t="s">
        <v>17</v>
      </c>
      <c r="C163" s="18">
        <v>0.48499999999999999</v>
      </c>
      <c r="D163" s="18">
        <v>0.38500000000000001</v>
      </c>
      <c r="E163" s="18">
        <v>0.13</v>
      </c>
      <c r="F163" s="18">
        <v>0.56799999999999995</v>
      </c>
      <c r="G163" s="18">
        <v>0.2505</v>
      </c>
      <c r="H163" s="18">
        <v>0.17799999999999999</v>
      </c>
      <c r="I163" s="18">
        <v>0.154</v>
      </c>
      <c r="J163" s="18">
        <v>7</v>
      </c>
      <c r="K163" s="18">
        <v>12</v>
      </c>
      <c r="L163" s="18" t="s">
        <v>63</v>
      </c>
      <c r="M163" s="18" t="s">
        <v>64</v>
      </c>
      <c r="N163" s="18" t="s">
        <v>29</v>
      </c>
      <c r="O163" s="18">
        <v>4</v>
      </c>
      <c r="P163" s="18" t="s">
        <v>59</v>
      </c>
      <c r="Q163" s="18">
        <v>6.1</v>
      </c>
      <c r="R163" s="18">
        <f t="shared" si="15"/>
        <v>3</v>
      </c>
      <c r="S163" s="18">
        <f t="shared" si="16"/>
        <v>2</v>
      </c>
      <c r="T163" s="18">
        <f t="shared" si="17"/>
        <v>0</v>
      </c>
      <c r="U163" s="20" t="str">
        <f t="shared" si="18"/>
        <v>2</v>
      </c>
      <c r="V163" s="21">
        <f t="shared" si="19"/>
        <v>0.25559999999999999</v>
      </c>
      <c r="W163" s="21">
        <f t="shared" si="20"/>
        <v>0.20448</v>
      </c>
    </row>
    <row r="164" spans="1:23" x14ac:dyDescent="0.25">
      <c r="A164" s="18">
        <v>2188</v>
      </c>
      <c r="B164" s="18" t="s">
        <v>31</v>
      </c>
      <c r="C164" s="18">
        <v>0.495</v>
      </c>
      <c r="D164" s="18">
        <v>0.38500000000000001</v>
      </c>
      <c r="E164" s="18">
        <v>0.13500000000000001</v>
      </c>
      <c r="F164" s="18">
        <v>0.63349999999999995</v>
      </c>
      <c r="G164" s="18">
        <v>0.2</v>
      </c>
      <c r="H164" s="18">
        <v>0.1225</v>
      </c>
      <c r="I164" s="18">
        <v>0.26</v>
      </c>
      <c r="J164" s="18">
        <v>14</v>
      </c>
      <c r="K164" s="18">
        <v>11</v>
      </c>
      <c r="L164" s="18" t="s">
        <v>37</v>
      </c>
      <c r="M164" s="18" t="s">
        <v>38</v>
      </c>
      <c r="N164" s="18" t="s">
        <v>29</v>
      </c>
      <c r="O164" s="18">
        <v>8</v>
      </c>
      <c r="P164" s="18" t="s">
        <v>30</v>
      </c>
      <c r="Q164" s="18">
        <v>12.3</v>
      </c>
      <c r="R164" s="18">
        <f t="shared" si="15"/>
        <v>3</v>
      </c>
      <c r="S164" s="18">
        <f t="shared" si="16"/>
        <v>2</v>
      </c>
      <c r="T164" s="18">
        <f t="shared" si="17"/>
        <v>0</v>
      </c>
      <c r="U164" s="20" t="str">
        <f t="shared" si="18"/>
        <v>2</v>
      </c>
      <c r="V164" s="21">
        <f t="shared" si="19"/>
        <v>0.28665874999999996</v>
      </c>
      <c r="W164" s="21">
        <f t="shared" si="20"/>
        <v>0.22932699999999998</v>
      </c>
    </row>
    <row r="165" spans="1:23" x14ac:dyDescent="0.25">
      <c r="A165" s="18">
        <v>2882</v>
      </c>
      <c r="B165" s="18" t="s">
        <v>17</v>
      </c>
      <c r="C165" s="18">
        <v>0.495</v>
      </c>
      <c r="D165" s="18">
        <v>0.375</v>
      </c>
      <c r="E165" s="18">
        <v>0.12</v>
      </c>
      <c r="F165" s="18">
        <v>0.61399999999999999</v>
      </c>
      <c r="G165" s="18">
        <v>0.28549999999999998</v>
      </c>
      <c r="H165" s="18">
        <v>0.13650000000000001</v>
      </c>
      <c r="I165" s="18">
        <v>0.161</v>
      </c>
      <c r="J165" s="18">
        <v>8</v>
      </c>
      <c r="K165" s="18">
        <v>7</v>
      </c>
      <c r="L165" s="18" t="s">
        <v>43</v>
      </c>
      <c r="M165" s="18" t="s">
        <v>44</v>
      </c>
      <c r="N165" s="18" t="s">
        <v>45</v>
      </c>
      <c r="O165" s="18">
        <v>6</v>
      </c>
      <c r="P165" s="18" t="s">
        <v>79</v>
      </c>
      <c r="Q165" s="18">
        <v>14.1</v>
      </c>
      <c r="R165" s="18">
        <f t="shared" si="15"/>
        <v>3</v>
      </c>
      <c r="S165" s="18">
        <f t="shared" si="16"/>
        <v>2</v>
      </c>
      <c r="T165" s="18">
        <f t="shared" si="17"/>
        <v>0</v>
      </c>
      <c r="U165" s="20" t="str">
        <f t="shared" si="18"/>
        <v>2</v>
      </c>
      <c r="V165" s="21">
        <f t="shared" si="19"/>
        <v>0.27527666666666667</v>
      </c>
      <c r="W165" s="21">
        <f t="shared" si="20"/>
        <v>0.22022133333333335</v>
      </c>
    </row>
    <row r="166" spans="1:23" x14ac:dyDescent="0.25">
      <c r="A166" s="18">
        <v>260</v>
      </c>
      <c r="B166" s="18" t="s">
        <v>22</v>
      </c>
      <c r="C166" s="18">
        <v>0.59</v>
      </c>
      <c r="D166" s="18">
        <v>0.47499999999999998</v>
      </c>
      <c r="E166" s="18">
        <v>0.16</v>
      </c>
      <c r="F166" s="18">
        <v>1.1014999999999999</v>
      </c>
      <c r="G166" s="18">
        <v>0.47749999999999998</v>
      </c>
      <c r="H166" s="18">
        <v>0.2555</v>
      </c>
      <c r="I166" s="18">
        <v>0.29499999999999998</v>
      </c>
      <c r="J166" s="18">
        <v>13</v>
      </c>
      <c r="K166" s="18">
        <v>8</v>
      </c>
      <c r="L166" s="18" t="s">
        <v>55</v>
      </c>
      <c r="M166" s="18" t="s">
        <v>56</v>
      </c>
      <c r="N166" s="18" t="s">
        <v>57</v>
      </c>
      <c r="O166" s="18">
        <v>8</v>
      </c>
      <c r="P166" s="18" t="s">
        <v>30</v>
      </c>
      <c r="Q166" s="18">
        <v>12.3</v>
      </c>
      <c r="R166" s="18">
        <f t="shared" si="15"/>
        <v>3</v>
      </c>
      <c r="S166" s="18">
        <f t="shared" si="16"/>
        <v>2</v>
      </c>
      <c r="T166" s="18">
        <f t="shared" si="17"/>
        <v>0</v>
      </c>
      <c r="U166" s="20" t="str">
        <f t="shared" si="18"/>
        <v>2</v>
      </c>
      <c r="V166" s="21">
        <f t="shared" si="19"/>
        <v>0.53698124999999997</v>
      </c>
      <c r="W166" s="21">
        <f t="shared" si="20"/>
        <v>0.42958499999999999</v>
      </c>
    </row>
    <row r="167" spans="1:23" x14ac:dyDescent="0.25">
      <c r="A167" s="18">
        <v>1009</v>
      </c>
      <c r="B167" s="18" t="s">
        <v>31</v>
      </c>
      <c r="C167" s="18">
        <v>0.61</v>
      </c>
      <c r="D167" s="18">
        <v>0.47499999999999998</v>
      </c>
      <c r="E167" s="18">
        <v>0.155</v>
      </c>
      <c r="F167" s="18">
        <v>1.1679999999999999</v>
      </c>
      <c r="G167" s="18">
        <v>0.55400000000000005</v>
      </c>
      <c r="H167" s="18">
        <v>0.23899999999999999</v>
      </c>
      <c r="I167" s="18">
        <v>0.32950000000000002</v>
      </c>
      <c r="J167" s="18">
        <v>10</v>
      </c>
      <c r="K167" s="18">
        <v>10</v>
      </c>
      <c r="L167" s="18" t="s">
        <v>23</v>
      </c>
      <c r="M167" s="18" t="s">
        <v>24</v>
      </c>
      <c r="N167" s="18" t="s">
        <v>25</v>
      </c>
      <c r="O167" s="18">
        <v>3</v>
      </c>
      <c r="P167" s="18" t="s">
        <v>39</v>
      </c>
      <c r="Q167" s="18">
        <v>3.6</v>
      </c>
      <c r="R167" s="18">
        <f t="shared" si="15"/>
        <v>3</v>
      </c>
      <c r="S167" s="18">
        <f t="shared" si="16"/>
        <v>3</v>
      </c>
      <c r="T167" s="18">
        <f t="shared" si="17"/>
        <v>3</v>
      </c>
      <c r="U167" s="20" t="str">
        <f t="shared" si="18"/>
        <v>3</v>
      </c>
      <c r="V167" s="21">
        <f t="shared" si="19"/>
        <v>0.57231999999999994</v>
      </c>
      <c r="W167" s="21">
        <f t="shared" si="20"/>
        <v>0.57231999999999994</v>
      </c>
    </row>
    <row r="168" spans="1:23" x14ac:dyDescent="0.25">
      <c r="A168" s="18">
        <v>4093</v>
      </c>
      <c r="B168" s="18" t="s">
        <v>22</v>
      </c>
      <c r="C168" s="18">
        <v>0.625</v>
      </c>
      <c r="D168" s="18">
        <v>0.49</v>
      </c>
      <c r="E168" s="18">
        <v>0.19</v>
      </c>
      <c r="F168" s="18">
        <v>1.7015</v>
      </c>
      <c r="G168" s="18">
        <v>0.74650000000000005</v>
      </c>
      <c r="H168" s="18">
        <v>0.41049999999999998</v>
      </c>
      <c r="I168" s="18">
        <v>0.38550000000000001</v>
      </c>
      <c r="J168" s="18">
        <v>11</v>
      </c>
      <c r="K168" s="18">
        <v>15</v>
      </c>
      <c r="L168" s="18" t="s">
        <v>32</v>
      </c>
      <c r="M168" s="18" t="s">
        <v>33</v>
      </c>
      <c r="N168" s="18" t="s">
        <v>29</v>
      </c>
      <c r="O168" s="18">
        <v>2</v>
      </c>
      <c r="P168" s="18" t="s">
        <v>70</v>
      </c>
      <c r="Q168" s="18">
        <v>18</v>
      </c>
      <c r="R168" s="18">
        <f t="shared" si="15"/>
        <v>3</v>
      </c>
      <c r="S168" s="18">
        <f t="shared" si="16"/>
        <v>2</v>
      </c>
      <c r="T168" s="18">
        <f t="shared" si="17"/>
        <v>0</v>
      </c>
      <c r="U168" s="20" t="str">
        <f t="shared" si="18"/>
        <v>2</v>
      </c>
      <c r="V168" s="21">
        <f t="shared" si="19"/>
        <v>0.85216791666666669</v>
      </c>
      <c r="W168" s="21">
        <f t="shared" si="20"/>
        <v>0.68173433333333344</v>
      </c>
    </row>
    <row r="169" spans="1:23" x14ac:dyDescent="0.25">
      <c r="A169" s="18">
        <v>3389</v>
      </c>
      <c r="B169" s="18" t="s">
        <v>31</v>
      </c>
      <c r="C169" s="18">
        <v>0.74</v>
      </c>
      <c r="D169" s="18">
        <v>0.53500000000000003</v>
      </c>
      <c r="E169" s="18">
        <v>0.185</v>
      </c>
      <c r="F169" s="18">
        <v>1.65</v>
      </c>
      <c r="G169" s="18">
        <v>0.73399999999999999</v>
      </c>
      <c r="H169" s="18">
        <v>0.45050000000000001</v>
      </c>
      <c r="I169" s="18">
        <v>0.33500000000000002</v>
      </c>
      <c r="J169" s="18">
        <v>13</v>
      </c>
      <c r="K169" s="18">
        <v>8</v>
      </c>
      <c r="L169" s="18" t="s">
        <v>55</v>
      </c>
      <c r="M169" s="18" t="s">
        <v>56</v>
      </c>
      <c r="N169" s="18" t="s">
        <v>57</v>
      </c>
      <c r="O169" s="18">
        <v>6</v>
      </c>
      <c r="P169" s="18" t="s">
        <v>79</v>
      </c>
      <c r="Q169" s="18">
        <v>14.1</v>
      </c>
      <c r="R169" s="18">
        <f t="shared" si="15"/>
        <v>3</v>
      </c>
      <c r="S169" s="18">
        <f t="shared" si="16"/>
        <v>3</v>
      </c>
      <c r="T169" s="18">
        <f t="shared" si="17"/>
        <v>3</v>
      </c>
      <c r="U169" s="20" t="str">
        <f t="shared" si="18"/>
        <v>3</v>
      </c>
      <c r="V169" s="21">
        <f t="shared" si="19"/>
        <v>0.86899999999999988</v>
      </c>
      <c r="W169" s="21">
        <f t="shared" si="20"/>
        <v>0.86899999999999988</v>
      </c>
    </row>
    <row r="170" spans="1:23" x14ac:dyDescent="0.25">
      <c r="A170" s="18">
        <v>1525</v>
      </c>
      <c r="B170" s="18" t="s">
        <v>22</v>
      </c>
      <c r="C170" s="18">
        <v>0.7</v>
      </c>
      <c r="D170" s="18">
        <v>0.55000000000000004</v>
      </c>
      <c r="E170" s="18">
        <v>0.17</v>
      </c>
      <c r="F170" s="18">
        <v>1.6839999999999999</v>
      </c>
      <c r="G170" s="18">
        <v>0.75349999999999995</v>
      </c>
      <c r="H170" s="18">
        <v>0.32650000000000001</v>
      </c>
      <c r="I170" s="18">
        <v>0.32</v>
      </c>
      <c r="J170" s="18">
        <v>11</v>
      </c>
      <c r="K170" s="18">
        <v>12</v>
      </c>
      <c r="L170" s="18" t="s">
        <v>63</v>
      </c>
      <c r="M170" s="18" t="s">
        <v>64</v>
      </c>
      <c r="N170" s="18" t="s">
        <v>29</v>
      </c>
      <c r="O170" s="18">
        <v>5</v>
      </c>
      <c r="P170" s="18" t="s">
        <v>34</v>
      </c>
      <c r="Q170" s="18">
        <v>12.8</v>
      </c>
      <c r="R170" s="18">
        <f t="shared" si="15"/>
        <v>3</v>
      </c>
      <c r="S170" s="18">
        <f t="shared" si="16"/>
        <v>2</v>
      </c>
      <c r="T170" s="18">
        <f t="shared" si="17"/>
        <v>0</v>
      </c>
      <c r="U170" s="20" t="str">
        <f t="shared" si="18"/>
        <v>2</v>
      </c>
      <c r="V170" s="21">
        <f t="shared" si="19"/>
        <v>0.87568000000000001</v>
      </c>
      <c r="W170" s="21">
        <f t="shared" si="20"/>
        <v>0.70054400000000006</v>
      </c>
    </row>
    <row r="171" spans="1:23" x14ac:dyDescent="0.25">
      <c r="A171" s="18">
        <v>3783</v>
      </c>
      <c r="B171" s="18" t="s">
        <v>22</v>
      </c>
      <c r="C171" s="18">
        <v>0.62</v>
      </c>
      <c r="D171" s="18">
        <v>0.5</v>
      </c>
      <c r="E171" s="18">
        <v>0.17499999999999999</v>
      </c>
      <c r="F171" s="18">
        <v>1.107</v>
      </c>
      <c r="G171" s="18">
        <v>0.48949999999999999</v>
      </c>
      <c r="H171" s="18">
        <v>0.24</v>
      </c>
      <c r="I171" s="18">
        <v>0.34300000000000003</v>
      </c>
      <c r="J171" s="18">
        <v>11</v>
      </c>
      <c r="K171" s="18">
        <v>3</v>
      </c>
      <c r="L171" s="18" t="s">
        <v>46</v>
      </c>
      <c r="M171" s="18" t="s">
        <v>47</v>
      </c>
      <c r="N171" s="18" t="s">
        <v>48</v>
      </c>
      <c r="O171" s="18">
        <v>2</v>
      </c>
      <c r="P171" s="18" t="s">
        <v>70</v>
      </c>
      <c r="Q171" s="18">
        <v>18</v>
      </c>
      <c r="R171" s="18">
        <f t="shared" si="15"/>
        <v>3</v>
      </c>
      <c r="S171" s="18">
        <f t="shared" si="16"/>
        <v>2</v>
      </c>
      <c r="T171" s="18">
        <f t="shared" si="17"/>
        <v>0</v>
      </c>
      <c r="U171" s="20" t="str">
        <f t="shared" si="18"/>
        <v>2</v>
      </c>
      <c r="V171" s="21">
        <f t="shared" si="19"/>
        <v>0.55257749999999994</v>
      </c>
      <c r="W171" s="21">
        <f t="shared" si="20"/>
        <v>0.44206199999999995</v>
      </c>
    </row>
    <row r="172" spans="1:23" x14ac:dyDescent="0.25">
      <c r="A172" s="18">
        <v>2022</v>
      </c>
      <c r="B172" s="18" t="s">
        <v>31</v>
      </c>
      <c r="C172" s="18">
        <v>0.52500000000000002</v>
      </c>
      <c r="D172" s="18">
        <v>0.41</v>
      </c>
      <c r="E172" s="18">
        <v>0.13</v>
      </c>
      <c r="F172" s="18">
        <v>0.6875</v>
      </c>
      <c r="G172" s="18">
        <v>0.34350000000000003</v>
      </c>
      <c r="H172" s="18">
        <v>0.14949999999999999</v>
      </c>
      <c r="I172" s="18">
        <v>0.17649999999999999</v>
      </c>
      <c r="J172" s="18">
        <v>9</v>
      </c>
      <c r="K172" s="18">
        <v>14</v>
      </c>
      <c r="L172" s="18" t="s">
        <v>60</v>
      </c>
      <c r="M172" s="18" t="s">
        <v>61</v>
      </c>
      <c r="N172" s="18" t="s">
        <v>62</v>
      </c>
      <c r="O172" s="18">
        <v>5</v>
      </c>
      <c r="P172" s="18" t="s">
        <v>34</v>
      </c>
      <c r="Q172" s="18">
        <v>12.8</v>
      </c>
      <c r="R172" s="18">
        <f t="shared" si="15"/>
        <v>3</v>
      </c>
      <c r="S172" s="18">
        <f t="shared" si="16"/>
        <v>2</v>
      </c>
      <c r="T172" s="18">
        <f t="shared" si="17"/>
        <v>0</v>
      </c>
      <c r="U172" s="20" t="str">
        <f t="shared" si="18"/>
        <v>2</v>
      </c>
      <c r="V172" s="21">
        <f t="shared" si="19"/>
        <v>0.31682291666666668</v>
      </c>
      <c r="W172" s="21">
        <f t="shared" si="20"/>
        <v>0.25345833333333334</v>
      </c>
    </row>
    <row r="173" spans="1:23" x14ac:dyDescent="0.25">
      <c r="A173" s="18">
        <v>3832</v>
      </c>
      <c r="B173" s="18" t="s">
        <v>22</v>
      </c>
      <c r="C173" s="18">
        <v>0.54500000000000004</v>
      </c>
      <c r="D173" s="18">
        <v>0.42</v>
      </c>
      <c r="E173" s="18">
        <v>0.17499999999999999</v>
      </c>
      <c r="F173" s="18">
        <v>0.754</v>
      </c>
      <c r="G173" s="18">
        <v>0.25600000000000001</v>
      </c>
      <c r="H173" s="18">
        <v>0.17749999999999999</v>
      </c>
      <c r="I173" s="18">
        <v>0.27500000000000002</v>
      </c>
      <c r="J173" s="18">
        <v>10</v>
      </c>
      <c r="K173" s="18">
        <v>8</v>
      </c>
      <c r="L173" s="18" t="s">
        <v>55</v>
      </c>
      <c r="M173" s="18" t="s">
        <v>56</v>
      </c>
      <c r="N173" s="18" t="s">
        <v>57</v>
      </c>
      <c r="O173" s="18">
        <v>2</v>
      </c>
      <c r="P173" s="18" t="s">
        <v>70</v>
      </c>
      <c r="Q173" s="18">
        <v>18</v>
      </c>
      <c r="R173" s="18">
        <f t="shared" si="15"/>
        <v>3</v>
      </c>
      <c r="S173" s="18">
        <f t="shared" si="16"/>
        <v>2</v>
      </c>
      <c r="T173" s="18">
        <f t="shared" si="17"/>
        <v>0</v>
      </c>
      <c r="U173" s="20" t="str">
        <f t="shared" si="18"/>
        <v>2</v>
      </c>
      <c r="V173" s="21">
        <f t="shared" si="19"/>
        <v>0.3568933333333334</v>
      </c>
      <c r="W173" s="21">
        <f t="shared" si="20"/>
        <v>0.28551466666666675</v>
      </c>
    </row>
    <row r="174" spans="1:23" x14ac:dyDescent="0.25">
      <c r="A174" s="18">
        <v>412</v>
      </c>
      <c r="B174" s="18" t="s">
        <v>31</v>
      </c>
      <c r="C174" s="18">
        <v>0.58499999999999996</v>
      </c>
      <c r="D174" s="18">
        <v>0.47499999999999998</v>
      </c>
      <c r="E174" s="18">
        <v>0.12</v>
      </c>
      <c r="F174" s="18">
        <v>0.94499999999999995</v>
      </c>
      <c r="G174" s="18">
        <v>0.41</v>
      </c>
      <c r="H174" s="18">
        <v>0.21149999999999999</v>
      </c>
      <c r="I174" s="18">
        <v>0.28000000000000003</v>
      </c>
      <c r="J174" s="18">
        <v>14</v>
      </c>
      <c r="K174" s="18">
        <v>5</v>
      </c>
      <c r="L174" s="18" t="s">
        <v>49</v>
      </c>
      <c r="M174" s="18" t="s">
        <v>50</v>
      </c>
      <c r="N174" s="18" t="s">
        <v>51</v>
      </c>
      <c r="O174" s="18">
        <v>5</v>
      </c>
      <c r="P174" s="18" t="s">
        <v>34</v>
      </c>
      <c r="Q174" s="18">
        <v>12.8</v>
      </c>
      <c r="R174" s="18">
        <f t="shared" si="15"/>
        <v>3</v>
      </c>
      <c r="S174" s="18">
        <f t="shared" si="16"/>
        <v>3</v>
      </c>
      <c r="T174" s="18">
        <f t="shared" si="17"/>
        <v>3</v>
      </c>
      <c r="U174" s="20" t="str">
        <f t="shared" si="18"/>
        <v>3</v>
      </c>
      <c r="V174" s="21">
        <f t="shared" si="19"/>
        <v>0.45359999999999989</v>
      </c>
      <c r="W174" s="21">
        <f t="shared" si="20"/>
        <v>0.45359999999999989</v>
      </c>
    </row>
    <row r="175" spans="1:23" x14ac:dyDescent="0.25">
      <c r="A175" s="18">
        <v>1171</v>
      </c>
      <c r="B175" s="18" t="s">
        <v>22</v>
      </c>
      <c r="C175" s="18">
        <v>0.625</v>
      </c>
      <c r="D175" s="18">
        <v>0.48499999999999999</v>
      </c>
      <c r="E175" s="18">
        <v>0.17499999999999999</v>
      </c>
      <c r="F175" s="18">
        <v>1.3745000000000001</v>
      </c>
      <c r="G175" s="18">
        <v>0.73350000000000004</v>
      </c>
      <c r="H175" s="18">
        <v>0.27150000000000002</v>
      </c>
      <c r="I175" s="18">
        <v>0.33200000000000002</v>
      </c>
      <c r="J175" s="18">
        <v>9</v>
      </c>
      <c r="K175" s="18">
        <v>14</v>
      </c>
      <c r="L175" s="18" t="s">
        <v>60</v>
      </c>
      <c r="M175" s="18" t="s">
        <v>61</v>
      </c>
      <c r="N175" s="18" t="s">
        <v>62</v>
      </c>
      <c r="O175" s="18">
        <v>7</v>
      </c>
      <c r="P175" s="18" t="s">
        <v>26</v>
      </c>
      <c r="Q175" s="18">
        <v>2.5</v>
      </c>
      <c r="R175" s="18">
        <f t="shared" si="15"/>
        <v>3</v>
      </c>
      <c r="S175" s="18">
        <f t="shared" si="16"/>
        <v>2</v>
      </c>
      <c r="T175" s="18">
        <f t="shared" si="17"/>
        <v>0</v>
      </c>
      <c r="U175" s="20" t="str">
        <f t="shared" si="18"/>
        <v>2</v>
      </c>
      <c r="V175" s="21">
        <f t="shared" si="19"/>
        <v>0.68381375000000011</v>
      </c>
      <c r="W175" s="21">
        <f t="shared" si="20"/>
        <v>0.54705100000000006</v>
      </c>
    </row>
    <row r="176" spans="1:23" x14ac:dyDescent="0.25">
      <c r="A176" s="18">
        <v>2831</v>
      </c>
      <c r="B176" s="18" t="s">
        <v>22</v>
      </c>
      <c r="C176" s="18">
        <v>0.52500000000000002</v>
      </c>
      <c r="D176" s="18">
        <v>0.43</v>
      </c>
      <c r="E176" s="18">
        <v>0.13500000000000001</v>
      </c>
      <c r="F176" s="18">
        <v>0.84350000000000003</v>
      </c>
      <c r="G176" s="18">
        <v>0.4325</v>
      </c>
      <c r="H176" s="18">
        <v>0.18</v>
      </c>
      <c r="I176" s="18">
        <v>0.18149999999999999</v>
      </c>
      <c r="J176" s="18">
        <v>9</v>
      </c>
      <c r="K176" s="18">
        <v>8</v>
      </c>
      <c r="L176" s="18" t="s">
        <v>55</v>
      </c>
      <c r="M176" s="18" t="s">
        <v>56</v>
      </c>
      <c r="N176" s="18" t="s">
        <v>57</v>
      </c>
      <c r="O176" s="18">
        <v>6</v>
      </c>
      <c r="P176" s="18" t="s">
        <v>79</v>
      </c>
      <c r="Q176" s="18">
        <v>14.1</v>
      </c>
      <c r="R176" s="18">
        <f t="shared" si="15"/>
        <v>3</v>
      </c>
      <c r="S176" s="18">
        <f t="shared" si="16"/>
        <v>2</v>
      </c>
      <c r="T176" s="18">
        <f t="shared" si="17"/>
        <v>0</v>
      </c>
      <c r="U176" s="20" t="str">
        <f t="shared" si="18"/>
        <v>2</v>
      </c>
      <c r="V176" s="21">
        <f t="shared" si="19"/>
        <v>0.39222750000000001</v>
      </c>
      <c r="W176" s="21">
        <f t="shared" si="20"/>
        <v>0.31378200000000001</v>
      </c>
    </row>
    <row r="177" spans="1:23" x14ac:dyDescent="0.25">
      <c r="A177" s="18">
        <v>1014</v>
      </c>
      <c r="B177" s="18" t="s">
        <v>22</v>
      </c>
      <c r="C177" s="18">
        <v>0.625</v>
      </c>
      <c r="D177" s="18">
        <v>0.47499999999999998</v>
      </c>
      <c r="E177" s="18">
        <v>0.17499999999999999</v>
      </c>
      <c r="F177" s="18">
        <v>1.1435</v>
      </c>
      <c r="G177" s="18">
        <v>0.47549999999999998</v>
      </c>
      <c r="H177" s="18">
        <v>0.2475</v>
      </c>
      <c r="I177" s="18">
        <v>0.34899999999999998</v>
      </c>
      <c r="J177" s="18">
        <v>10</v>
      </c>
      <c r="K177" s="18">
        <v>13</v>
      </c>
      <c r="L177" s="18" t="s">
        <v>27</v>
      </c>
      <c r="M177" s="18" t="s">
        <v>28</v>
      </c>
      <c r="N177" s="18" t="s">
        <v>29</v>
      </c>
      <c r="O177" s="18">
        <v>3</v>
      </c>
      <c r="P177" s="18" t="s">
        <v>39</v>
      </c>
      <c r="Q177" s="18">
        <v>3.6</v>
      </c>
      <c r="R177" s="18">
        <f t="shared" si="15"/>
        <v>3</v>
      </c>
      <c r="S177" s="18">
        <f t="shared" si="16"/>
        <v>2</v>
      </c>
      <c r="T177" s="18">
        <f t="shared" si="17"/>
        <v>0</v>
      </c>
      <c r="U177" s="20" t="str">
        <f t="shared" si="18"/>
        <v>2</v>
      </c>
      <c r="V177" s="21">
        <f t="shared" si="19"/>
        <v>0.56698541666666669</v>
      </c>
      <c r="W177" s="21">
        <f t="shared" si="20"/>
        <v>0.45358833333333337</v>
      </c>
    </row>
    <row r="178" spans="1:23" x14ac:dyDescent="0.25">
      <c r="A178" s="18">
        <v>1590</v>
      </c>
      <c r="B178" s="18" t="s">
        <v>17</v>
      </c>
      <c r="C178" s="18">
        <v>0.52</v>
      </c>
      <c r="D178" s="18">
        <v>0.41</v>
      </c>
      <c r="E178" s="18">
        <v>0.14499999999999999</v>
      </c>
      <c r="F178" s="18">
        <v>0.64600000000000002</v>
      </c>
      <c r="G178" s="18">
        <v>0.29649999999999999</v>
      </c>
      <c r="H178" s="18">
        <v>0.1595</v>
      </c>
      <c r="I178" s="18">
        <v>0.16500000000000001</v>
      </c>
      <c r="J178" s="18">
        <v>9</v>
      </c>
      <c r="K178" s="18">
        <v>5</v>
      </c>
      <c r="L178" s="18" t="s">
        <v>49</v>
      </c>
      <c r="M178" s="18" t="s">
        <v>50</v>
      </c>
      <c r="N178" s="18" t="s">
        <v>51</v>
      </c>
      <c r="O178" s="18">
        <v>3</v>
      </c>
      <c r="P178" s="18" t="s">
        <v>39</v>
      </c>
      <c r="Q178" s="18">
        <v>3.6</v>
      </c>
      <c r="R178" s="18">
        <f t="shared" si="15"/>
        <v>3</v>
      </c>
      <c r="S178" s="18">
        <f t="shared" si="16"/>
        <v>2</v>
      </c>
      <c r="T178" s="18">
        <f t="shared" si="17"/>
        <v>0</v>
      </c>
      <c r="U178" s="20" t="str">
        <f t="shared" si="18"/>
        <v>2</v>
      </c>
      <c r="V178" s="21">
        <f t="shared" si="19"/>
        <v>0.29877500000000001</v>
      </c>
      <c r="W178" s="21">
        <f t="shared" si="20"/>
        <v>0.23902000000000001</v>
      </c>
    </row>
    <row r="179" spans="1:23" x14ac:dyDescent="0.25">
      <c r="A179" s="18">
        <v>1694</v>
      </c>
      <c r="B179" s="18" t="s">
        <v>17</v>
      </c>
      <c r="C179" s="18">
        <v>0.625</v>
      </c>
      <c r="D179" s="18">
        <v>0.48499999999999999</v>
      </c>
      <c r="E179" s="18">
        <v>0.15</v>
      </c>
      <c r="F179" s="18">
        <v>1.044</v>
      </c>
      <c r="G179" s="18">
        <v>0.438</v>
      </c>
      <c r="H179" s="18">
        <v>0.28649999999999998</v>
      </c>
      <c r="I179" s="18">
        <v>0.27800000000000002</v>
      </c>
      <c r="J179" s="18">
        <v>9</v>
      </c>
      <c r="K179" s="18">
        <v>8</v>
      </c>
      <c r="L179" s="18" t="s">
        <v>55</v>
      </c>
      <c r="M179" s="18" t="s">
        <v>56</v>
      </c>
      <c r="N179" s="18" t="s">
        <v>57</v>
      </c>
      <c r="O179" s="18">
        <v>4</v>
      </c>
      <c r="P179" s="18" t="s">
        <v>59</v>
      </c>
      <c r="Q179" s="18">
        <v>6.1</v>
      </c>
      <c r="R179" s="18">
        <f t="shared" si="15"/>
        <v>3</v>
      </c>
      <c r="S179" s="18">
        <f t="shared" si="16"/>
        <v>3</v>
      </c>
      <c r="T179" s="18">
        <f t="shared" si="17"/>
        <v>3</v>
      </c>
      <c r="U179" s="20" t="str">
        <f t="shared" si="18"/>
        <v>3</v>
      </c>
      <c r="V179" s="21">
        <f t="shared" si="19"/>
        <v>0.51504000000000005</v>
      </c>
      <c r="W179" s="21">
        <f t="shared" si="20"/>
        <v>0.51504000000000005</v>
      </c>
    </row>
    <row r="180" spans="1:23" x14ac:dyDescent="0.25">
      <c r="A180" s="18">
        <v>3915</v>
      </c>
      <c r="B180" s="18" t="s">
        <v>17</v>
      </c>
      <c r="C180" s="18">
        <v>0.52</v>
      </c>
      <c r="D180" s="18">
        <v>0.39</v>
      </c>
      <c r="E180" s="18">
        <v>0.14000000000000001</v>
      </c>
      <c r="F180" s="18">
        <v>0.73250000000000004</v>
      </c>
      <c r="G180" s="18">
        <v>0.24149999999999999</v>
      </c>
      <c r="H180" s="18">
        <v>0.14399999999999999</v>
      </c>
      <c r="I180" s="18">
        <v>0.26</v>
      </c>
      <c r="J180" s="18">
        <v>19</v>
      </c>
      <c r="K180" s="18">
        <v>8</v>
      </c>
      <c r="L180" s="18" t="s">
        <v>55</v>
      </c>
      <c r="M180" s="18" t="s">
        <v>56</v>
      </c>
      <c r="N180" s="18" t="s">
        <v>57</v>
      </c>
      <c r="O180" s="18">
        <v>4</v>
      </c>
      <c r="P180" s="18" t="s">
        <v>59</v>
      </c>
      <c r="Q180" s="18">
        <v>6.1</v>
      </c>
      <c r="R180" s="18">
        <f t="shared" si="15"/>
        <v>1</v>
      </c>
      <c r="S180" s="18">
        <f t="shared" si="16"/>
        <v>2</v>
      </c>
      <c r="T180" s="18">
        <f t="shared" si="17"/>
        <v>0</v>
      </c>
      <c r="U180" s="20" t="str">
        <f t="shared" si="18"/>
        <v>1</v>
      </c>
      <c r="V180" s="21">
        <f t="shared" si="19"/>
        <v>0.33572916666666663</v>
      </c>
      <c r="W180" s="21">
        <f t="shared" si="20"/>
        <v>0.50359374999999995</v>
      </c>
    </row>
    <row r="181" spans="1:23" x14ac:dyDescent="0.25">
      <c r="A181" s="18">
        <v>504</v>
      </c>
      <c r="B181" s="18" t="s">
        <v>22</v>
      </c>
      <c r="C181" s="18">
        <v>0.6</v>
      </c>
      <c r="D181" s="18">
        <v>0.505</v>
      </c>
      <c r="E181" s="18">
        <v>0.19</v>
      </c>
      <c r="F181" s="18">
        <v>1.129</v>
      </c>
      <c r="G181" s="18">
        <v>0.4385</v>
      </c>
      <c r="H181" s="18">
        <v>0.25600000000000001</v>
      </c>
      <c r="I181" s="18">
        <v>0.36</v>
      </c>
      <c r="J181" s="18">
        <v>13</v>
      </c>
      <c r="K181" s="18">
        <v>15</v>
      </c>
      <c r="L181" s="18" t="s">
        <v>32</v>
      </c>
      <c r="M181" s="18" t="s">
        <v>33</v>
      </c>
      <c r="N181" s="18" t="s">
        <v>29</v>
      </c>
      <c r="O181" s="18">
        <v>7</v>
      </c>
      <c r="P181" s="18" t="s">
        <v>26</v>
      </c>
      <c r="Q181" s="18">
        <v>2.5</v>
      </c>
      <c r="R181" s="18">
        <f t="shared" si="15"/>
        <v>3</v>
      </c>
      <c r="S181" s="18">
        <f t="shared" si="16"/>
        <v>2</v>
      </c>
      <c r="T181" s="18">
        <f t="shared" si="17"/>
        <v>0</v>
      </c>
      <c r="U181" s="20" t="str">
        <f t="shared" si="18"/>
        <v>2</v>
      </c>
      <c r="V181" s="21">
        <f t="shared" si="19"/>
        <v>0.5635591666666665</v>
      </c>
      <c r="W181" s="21">
        <f t="shared" si="20"/>
        <v>0.45084733333333321</v>
      </c>
    </row>
    <row r="182" spans="1:23" x14ac:dyDescent="0.25">
      <c r="A182" s="18">
        <v>2696</v>
      </c>
      <c r="B182" s="18" t="s">
        <v>31</v>
      </c>
      <c r="C182" s="18">
        <v>0.65</v>
      </c>
      <c r="D182" s="18">
        <v>0.51</v>
      </c>
      <c r="E182" s="18">
        <v>0.155</v>
      </c>
      <c r="F182" s="18">
        <v>1.407</v>
      </c>
      <c r="G182" s="18">
        <v>0.72150000000000003</v>
      </c>
      <c r="H182" s="18">
        <v>0.29799999999999999</v>
      </c>
      <c r="I182" s="18">
        <v>0.33500000000000002</v>
      </c>
      <c r="J182" s="18">
        <v>9</v>
      </c>
      <c r="K182" s="18">
        <v>13</v>
      </c>
      <c r="L182" s="18" t="s">
        <v>27</v>
      </c>
      <c r="M182" s="18" t="s">
        <v>28</v>
      </c>
      <c r="N182" s="18" t="s">
        <v>29</v>
      </c>
      <c r="O182" s="18">
        <v>8</v>
      </c>
      <c r="P182" s="18" t="s">
        <v>30</v>
      </c>
      <c r="Q182" s="18">
        <v>12.3</v>
      </c>
      <c r="R182" s="18">
        <f t="shared" si="15"/>
        <v>3</v>
      </c>
      <c r="S182" s="18">
        <f t="shared" si="16"/>
        <v>3</v>
      </c>
      <c r="T182" s="18">
        <f t="shared" si="17"/>
        <v>3</v>
      </c>
      <c r="U182" s="20" t="str">
        <f t="shared" si="18"/>
        <v>3</v>
      </c>
      <c r="V182" s="21">
        <f t="shared" si="19"/>
        <v>0.70701749999999997</v>
      </c>
      <c r="W182" s="21">
        <f t="shared" si="20"/>
        <v>0.70701749999999997</v>
      </c>
    </row>
    <row r="183" spans="1:23" x14ac:dyDescent="0.25">
      <c r="A183" s="18">
        <v>841</v>
      </c>
      <c r="B183" s="18" t="s">
        <v>31</v>
      </c>
      <c r="C183" s="18">
        <v>0.49</v>
      </c>
      <c r="D183" s="18">
        <v>0.38500000000000001</v>
      </c>
      <c r="E183" s="18">
        <v>0.125</v>
      </c>
      <c r="F183" s="18">
        <v>0.60899999999999999</v>
      </c>
      <c r="G183" s="18">
        <v>0.30649999999999999</v>
      </c>
      <c r="H183" s="18">
        <v>9.6000000000000002E-2</v>
      </c>
      <c r="I183" s="18">
        <v>0.17749999999999999</v>
      </c>
      <c r="J183" s="18">
        <v>8</v>
      </c>
      <c r="K183" s="18">
        <v>9</v>
      </c>
      <c r="L183" s="18" t="s">
        <v>67</v>
      </c>
      <c r="M183" s="18" t="s">
        <v>68</v>
      </c>
      <c r="N183" s="18" t="s">
        <v>69</v>
      </c>
      <c r="O183" s="18">
        <v>6</v>
      </c>
      <c r="P183" s="18" t="s">
        <v>79</v>
      </c>
      <c r="Q183" s="18">
        <v>14.1</v>
      </c>
      <c r="R183" s="18">
        <f t="shared" si="15"/>
        <v>3</v>
      </c>
      <c r="S183" s="18">
        <f t="shared" si="16"/>
        <v>2</v>
      </c>
      <c r="T183" s="18">
        <f t="shared" si="17"/>
        <v>0</v>
      </c>
      <c r="U183" s="20" t="str">
        <f t="shared" si="18"/>
        <v>2</v>
      </c>
      <c r="V183" s="21">
        <f t="shared" si="19"/>
        <v>0.27405000000000002</v>
      </c>
      <c r="W183" s="21">
        <f t="shared" si="20"/>
        <v>0.21924000000000002</v>
      </c>
    </row>
    <row r="184" spans="1:23" x14ac:dyDescent="0.25">
      <c r="A184" s="18">
        <v>1774</v>
      </c>
      <c r="B184" s="18" t="s">
        <v>17</v>
      </c>
      <c r="C184" s="18">
        <v>0.46500000000000002</v>
      </c>
      <c r="D184" s="18">
        <v>0.32500000000000001</v>
      </c>
      <c r="E184" s="18">
        <v>0.14000000000000001</v>
      </c>
      <c r="F184" s="18">
        <v>0.76149999999999995</v>
      </c>
      <c r="G184" s="18">
        <v>0.36199999999999999</v>
      </c>
      <c r="H184" s="18">
        <v>0.1535</v>
      </c>
      <c r="I184" s="18">
        <v>0.20899999999999999</v>
      </c>
      <c r="J184" s="18">
        <v>10</v>
      </c>
      <c r="K184" s="18">
        <v>3</v>
      </c>
      <c r="L184" s="18" t="s">
        <v>46</v>
      </c>
      <c r="M184" s="18" t="s">
        <v>47</v>
      </c>
      <c r="N184" s="18" t="s">
        <v>48</v>
      </c>
      <c r="O184" s="18">
        <v>8</v>
      </c>
      <c r="P184" s="18" t="s">
        <v>30</v>
      </c>
      <c r="Q184" s="18">
        <v>12.3</v>
      </c>
      <c r="R184" s="18">
        <f t="shared" si="15"/>
        <v>3</v>
      </c>
      <c r="S184" s="18">
        <f t="shared" si="16"/>
        <v>2</v>
      </c>
      <c r="T184" s="18">
        <f t="shared" si="17"/>
        <v>0</v>
      </c>
      <c r="U184" s="20" t="str">
        <f t="shared" si="18"/>
        <v>2</v>
      </c>
      <c r="V184" s="21">
        <f t="shared" si="19"/>
        <v>0.33379083333333326</v>
      </c>
      <c r="W184" s="21">
        <f t="shared" si="20"/>
        <v>0.26703266666666664</v>
      </c>
    </row>
    <row r="185" spans="1:23" x14ac:dyDescent="0.25">
      <c r="A185" s="18">
        <v>2100</v>
      </c>
      <c r="B185" s="18" t="s">
        <v>22</v>
      </c>
      <c r="C185" s="18">
        <v>0.4</v>
      </c>
      <c r="D185" s="18">
        <v>0.31</v>
      </c>
      <c r="E185" s="18">
        <v>0.115</v>
      </c>
      <c r="F185" s="18">
        <v>0.34649999999999997</v>
      </c>
      <c r="G185" s="18">
        <v>0.14749999999999999</v>
      </c>
      <c r="H185" s="18">
        <v>6.9500000000000006E-2</v>
      </c>
      <c r="I185" s="18">
        <v>0.115</v>
      </c>
      <c r="J185" s="18">
        <v>10</v>
      </c>
      <c r="K185" s="18">
        <v>14</v>
      </c>
      <c r="L185" s="18" t="s">
        <v>60</v>
      </c>
      <c r="M185" s="18" t="s">
        <v>61</v>
      </c>
      <c r="N185" s="18" t="s">
        <v>62</v>
      </c>
      <c r="O185" s="18">
        <v>2</v>
      </c>
      <c r="P185" s="18" t="s">
        <v>70</v>
      </c>
      <c r="Q185" s="18">
        <v>18</v>
      </c>
      <c r="R185" s="18">
        <f t="shared" si="15"/>
        <v>3</v>
      </c>
      <c r="S185" s="18">
        <f t="shared" si="16"/>
        <v>2</v>
      </c>
      <c r="T185" s="18">
        <f t="shared" si="17"/>
        <v>0</v>
      </c>
      <c r="U185" s="20" t="str">
        <f t="shared" si="18"/>
        <v>2</v>
      </c>
      <c r="V185" s="21">
        <f t="shared" si="19"/>
        <v>0.14581875</v>
      </c>
      <c r="W185" s="21">
        <f t="shared" si="20"/>
        <v>0.11665500000000001</v>
      </c>
    </row>
    <row r="186" spans="1:23" x14ac:dyDescent="0.25">
      <c r="A186" s="18">
        <v>574</v>
      </c>
      <c r="B186" s="18" t="s">
        <v>22</v>
      </c>
      <c r="C186" s="18">
        <v>0.56999999999999995</v>
      </c>
      <c r="D186" s="18">
        <v>0.44</v>
      </c>
      <c r="E186" s="18">
        <v>0.14000000000000001</v>
      </c>
      <c r="F186" s="18">
        <v>0.95350000000000001</v>
      </c>
      <c r="G186" s="18">
        <v>0.3785</v>
      </c>
      <c r="H186" s="18">
        <v>0.20100000000000001</v>
      </c>
      <c r="I186" s="18">
        <v>0.30499999999999999</v>
      </c>
      <c r="J186" s="18">
        <v>17</v>
      </c>
      <c r="K186" s="18">
        <v>5</v>
      </c>
      <c r="L186" s="18" t="s">
        <v>49</v>
      </c>
      <c r="M186" s="18" t="s">
        <v>50</v>
      </c>
      <c r="N186" s="18" t="s">
        <v>51</v>
      </c>
      <c r="O186" s="18">
        <v>6</v>
      </c>
      <c r="P186" s="18" t="s">
        <v>79</v>
      </c>
      <c r="Q186" s="18">
        <v>14.1</v>
      </c>
      <c r="R186" s="18">
        <f t="shared" si="15"/>
        <v>3</v>
      </c>
      <c r="S186" s="18">
        <f t="shared" si="16"/>
        <v>2</v>
      </c>
      <c r="T186" s="18">
        <f t="shared" si="17"/>
        <v>0</v>
      </c>
      <c r="U186" s="20" t="str">
        <f t="shared" si="18"/>
        <v>2</v>
      </c>
      <c r="V186" s="21">
        <f t="shared" si="19"/>
        <v>0.45291250000000011</v>
      </c>
      <c r="W186" s="21">
        <f t="shared" si="20"/>
        <v>0.3623300000000001</v>
      </c>
    </row>
    <row r="187" spans="1:23" x14ac:dyDescent="0.25">
      <c r="A187" s="18">
        <v>1762</v>
      </c>
      <c r="B187" s="18" t="s">
        <v>31</v>
      </c>
      <c r="C187" s="18">
        <v>0.75</v>
      </c>
      <c r="D187" s="18">
        <v>0.59499999999999997</v>
      </c>
      <c r="E187" s="18">
        <v>0.20499999999999999</v>
      </c>
      <c r="F187" s="18">
        <v>2.2204999999999999</v>
      </c>
      <c r="G187" s="18">
        <v>1.083</v>
      </c>
      <c r="H187" s="18">
        <v>0.42099999999999999</v>
      </c>
      <c r="I187" s="18">
        <v>0.63</v>
      </c>
      <c r="J187" s="18">
        <v>12</v>
      </c>
      <c r="K187" s="18">
        <v>13</v>
      </c>
      <c r="L187" s="18" t="s">
        <v>27</v>
      </c>
      <c r="M187" s="18" t="s">
        <v>28</v>
      </c>
      <c r="N187" s="18" t="s">
        <v>29</v>
      </c>
      <c r="O187" s="18">
        <v>3</v>
      </c>
      <c r="P187" s="18" t="s">
        <v>39</v>
      </c>
      <c r="Q187" s="18">
        <v>3.6</v>
      </c>
      <c r="R187" s="18">
        <f t="shared" si="15"/>
        <v>3</v>
      </c>
      <c r="S187" s="18">
        <f t="shared" si="16"/>
        <v>3</v>
      </c>
      <c r="T187" s="18">
        <f t="shared" si="17"/>
        <v>3</v>
      </c>
      <c r="U187" s="20" t="str">
        <f t="shared" si="18"/>
        <v>3</v>
      </c>
      <c r="V187" s="21">
        <f t="shared" si="19"/>
        <v>1.2027708333333331</v>
      </c>
      <c r="W187" s="21">
        <f t="shared" si="20"/>
        <v>1.2027708333333331</v>
      </c>
    </row>
    <row r="188" spans="1:23" x14ac:dyDescent="0.25">
      <c r="A188" s="18">
        <v>767</v>
      </c>
      <c r="B188" s="18" t="s">
        <v>22</v>
      </c>
      <c r="C188" s="18">
        <v>0.59</v>
      </c>
      <c r="D188" s="18">
        <v>0.44500000000000001</v>
      </c>
      <c r="E188" s="18">
        <v>0.13</v>
      </c>
      <c r="F188" s="18">
        <v>1.1325000000000001</v>
      </c>
      <c r="G188" s="18">
        <v>0.38250000000000001</v>
      </c>
      <c r="H188" s="18">
        <v>0.23400000000000001</v>
      </c>
      <c r="I188" s="18">
        <v>0.32</v>
      </c>
      <c r="J188" s="18">
        <v>13</v>
      </c>
      <c r="K188" s="18">
        <v>8</v>
      </c>
      <c r="L188" s="18" t="s">
        <v>55</v>
      </c>
      <c r="M188" s="18" t="s">
        <v>56</v>
      </c>
      <c r="N188" s="18" t="s">
        <v>57</v>
      </c>
      <c r="O188" s="18">
        <v>2</v>
      </c>
      <c r="P188" s="18" t="s">
        <v>70</v>
      </c>
      <c r="Q188" s="18">
        <v>18</v>
      </c>
      <c r="R188" s="18">
        <f t="shared" si="15"/>
        <v>3</v>
      </c>
      <c r="S188" s="18">
        <f t="shared" si="16"/>
        <v>2</v>
      </c>
      <c r="T188" s="18">
        <f t="shared" si="17"/>
        <v>0</v>
      </c>
      <c r="U188" s="20" t="str">
        <f t="shared" si="18"/>
        <v>2</v>
      </c>
      <c r="V188" s="21">
        <f t="shared" si="19"/>
        <v>0.54076875000000002</v>
      </c>
      <c r="W188" s="21">
        <f t="shared" si="20"/>
        <v>0.43261500000000003</v>
      </c>
    </row>
    <row r="189" spans="1:23" x14ac:dyDescent="0.25">
      <c r="A189" s="18">
        <v>2704</v>
      </c>
      <c r="B189" s="18" t="s">
        <v>31</v>
      </c>
      <c r="C189" s="18">
        <v>0.68</v>
      </c>
      <c r="D189" s="18">
        <v>0.53</v>
      </c>
      <c r="E189" s="18">
        <v>0.18</v>
      </c>
      <c r="F189" s="18">
        <v>1.5289999999999999</v>
      </c>
      <c r="G189" s="18">
        <v>0.76349999999999996</v>
      </c>
      <c r="H189" s="18">
        <v>0.3115</v>
      </c>
      <c r="I189" s="18">
        <v>0.40250000000000002</v>
      </c>
      <c r="J189" s="18">
        <v>11</v>
      </c>
      <c r="K189" s="18">
        <v>9</v>
      </c>
      <c r="L189" s="18" t="s">
        <v>67</v>
      </c>
      <c r="M189" s="18" t="s">
        <v>68</v>
      </c>
      <c r="N189" s="18" t="s">
        <v>69</v>
      </c>
      <c r="O189" s="18">
        <v>6</v>
      </c>
      <c r="P189" s="18" t="s">
        <v>79</v>
      </c>
      <c r="Q189" s="18">
        <v>14.1</v>
      </c>
      <c r="R189" s="18">
        <f t="shared" si="15"/>
        <v>3</v>
      </c>
      <c r="S189" s="18">
        <f t="shared" si="16"/>
        <v>3</v>
      </c>
      <c r="T189" s="18">
        <f t="shared" si="17"/>
        <v>3</v>
      </c>
      <c r="U189" s="20" t="str">
        <f t="shared" si="18"/>
        <v>3</v>
      </c>
      <c r="V189" s="21">
        <f t="shared" si="19"/>
        <v>0.78743500000000011</v>
      </c>
      <c r="W189" s="21">
        <f t="shared" si="20"/>
        <v>0.78743500000000011</v>
      </c>
    </row>
    <row r="190" spans="1:23" x14ac:dyDescent="0.25">
      <c r="A190" s="18">
        <v>677</v>
      </c>
      <c r="B190" s="18" t="s">
        <v>31</v>
      </c>
      <c r="C190" s="18">
        <v>0.54</v>
      </c>
      <c r="D190" s="18">
        <v>0.41499999999999998</v>
      </c>
      <c r="E190" s="18">
        <v>0.14499999999999999</v>
      </c>
      <c r="F190" s="18">
        <v>0.74</v>
      </c>
      <c r="G190" s="18">
        <v>0.26350000000000001</v>
      </c>
      <c r="H190" s="18">
        <v>0.16800000000000001</v>
      </c>
      <c r="I190" s="18">
        <v>0.245</v>
      </c>
      <c r="J190" s="18">
        <v>12</v>
      </c>
      <c r="K190" s="18">
        <v>9</v>
      </c>
      <c r="L190" s="18" t="s">
        <v>67</v>
      </c>
      <c r="M190" s="18" t="s">
        <v>68</v>
      </c>
      <c r="N190" s="18" t="s">
        <v>69</v>
      </c>
      <c r="O190" s="18">
        <v>5</v>
      </c>
      <c r="P190" s="18" t="s">
        <v>34</v>
      </c>
      <c r="Q190" s="18">
        <v>12.8</v>
      </c>
      <c r="R190" s="18">
        <f t="shared" si="15"/>
        <v>3</v>
      </c>
      <c r="S190" s="18">
        <f t="shared" si="16"/>
        <v>2</v>
      </c>
      <c r="T190" s="18">
        <f t="shared" si="17"/>
        <v>0</v>
      </c>
      <c r="U190" s="20" t="str">
        <f t="shared" si="18"/>
        <v>2</v>
      </c>
      <c r="V190" s="21">
        <f t="shared" si="19"/>
        <v>0.34533333333333333</v>
      </c>
      <c r="W190" s="21">
        <f t="shared" si="20"/>
        <v>0.27626666666666666</v>
      </c>
    </row>
    <row r="191" spans="1:23" x14ac:dyDescent="0.25">
      <c r="A191" s="18">
        <v>3803</v>
      </c>
      <c r="B191" s="18" t="s">
        <v>17</v>
      </c>
      <c r="C191" s="18">
        <v>0.30499999999999999</v>
      </c>
      <c r="D191" s="18">
        <v>0.23</v>
      </c>
      <c r="E191" s="18">
        <v>7.4999999999999997E-2</v>
      </c>
      <c r="F191" s="18">
        <v>0.14549999999999999</v>
      </c>
      <c r="G191" s="18">
        <v>5.9499999999999997E-2</v>
      </c>
      <c r="H191" s="18">
        <v>3.0499999999999999E-2</v>
      </c>
      <c r="I191" s="18">
        <v>0.05</v>
      </c>
      <c r="J191" s="18">
        <v>6</v>
      </c>
      <c r="K191" s="18">
        <v>5</v>
      </c>
      <c r="L191" s="18" t="s">
        <v>49</v>
      </c>
      <c r="M191" s="18" t="s">
        <v>50</v>
      </c>
      <c r="N191" s="18" t="s">
        <v>51</v>
      </c>
      <c r="O191" s="18">
        <v>1</v>
      </c>
      <c r="P191" s="18" t="s">
        <v>21</v>
      </c>
      <c r="Q191" s="18">
        <v>22.1</v>
      </c>
      <c r="R191" s="18">
        <f t="shared" si="15"/>
        <v>3</v>
      </c>
      <c r="S191" s="18">
        <f t="shared" si="16"/>
        <v>2</v>
      </c>
      <c r="T191" s="18">
        <f t="shared" si="17"/>
        <v>0</v>
      </c>
      <c r="U191" s="20" t="str">
        <f t="shared" si="18"/>
        <v>2</v>
      </c>
      <c r="V191" s="21">
        <f t="shared" si="19"/>
        <v>5.6017499999999998E-2</v>
      </c>
      <c r="W191" s="21">
        <f t="shared" si="20"/>
        <v>4.4814E-2</v>
      </c>
    </row>
    <row r="192" spans="1:23" x14ac:dyDescent="0.25">
      <c r="A192" s="18">
        <v>602</v>
      </c>
      <c r="B192" s="18" t="s">
        <v>22</v>
      </c>
      <c r="C192" s="18">
        <v>0.38500000000000001</v>
      </c>
      <c r="D192" s="18">
        <v>0.315</v>
      </c>
      <c r="E192" s="18">
        <v>0.11</v>
      </c>
      <c r="F192" s="18">
        <v>0.28599999999999998</v>
      </c>
      <c r="G192" s="18">
        <v>0.1225</v>
      </c>
      <c r="H192" s="18">
        <v>6.3500000000000001E-2</v>
      </c>
      <c r="I192" s="18">
        <v>8.3500000000000005E-2</v>
      </c>
      <c r="J192" s="18">
        <v>10</v>
      </c>
      <c r="K192" s="18">
        <v>15</v>
      </c>
      <c r="L192" s="18" t="s">
        <v>32</v>
      </c>
      <c r="M192" s="18" t="s">
        <v>33</v>
      </c>
      <c r="N192" s="18" t="s">
        <v>29</v>
      </c>
      <c r="O192" s="18">
        <v>8</v>
      </c>
      <c r="P192" s="18" t="s">
        <v>30</v>
      </c>
      <c r="Q192" s="18">
        <v>12.3</v>
      </c>
      <c r="R192" s="18">
        <f t="shared" si="15"/>
        <v>3</v>
      </c>
      <c r="S192" s="18">
        <f t="shared" si="16"/>
        <v>2</v>
      </c>
      <c r="T192" s="18">
        <f t="shared" si="17"/>
        <v>0</v>
      </c>
      <c r="U192" s="20" t="str">
        <f t="shared" si="18"/>
        <v>2</v>
      </c>
      <c r="V192" s="21">
        <f t="shared" si="19"/>
        <v>0.11964333333333332</v>
      </c>
      <c r="W192" s="21">
        <f t="shared" si="20"/>
        <v>9.571466666666667E-2</v>
      </c>
    </row>
    <row r="193" spans="1:23" x14ac:dyDescent="0.25">
      <c r="A193" s="18">
        <v>1296</v>
      </c>
      <c r="B193" s="18" t="s">
        <v>17</v>
      </c>
      <c r="C193" s="18">
        <v>0.52500000000000002</v>
      </c>
      <c r="D193" s="18">
        <v>0.4</v>
      </c>
      <c r="E193" s="18">
        <v>0.125</v>
      </c>
      <c r="F193" s="18">
        <v>0.69650000000000001</v>
      </c>
      <c r="G193" s="18">
        <v>0.36899999999999999</v>
      </c>
      <c r="H193" s="18">
        <v>0.13850000000000001</v>
      </c>
      <c r="I193" s="18">
        <v>0.16400000000000001</v>
      </c>
      <c r="J193" s="18">
        <v>9</v>
      </c>
      <c r="K193" s="18">
        <v>13</v>
      </c>
      <c r="L193" s="18" t="s">
        <v>27</v>
      </c>
      <c r="M193" s="18" t="s">
        <v>28</v>
      </c>
      <c r="N193" s="18" t="s">
        <v>29</v>
      </c>
      <c r="O193" s="18">
        <v>10</v>
      </c>
      <c r="P193" s="18" t="s">
        <v>35</v>
      </c>
      <c r="Q193" s="18">
        <v>24.1</v>
      </c>
      <c r="R193" s="18">
        <f t="shared" si="15"/>
        <v>3</v>
      </c>
      <c r="S193" s="18">
        <f t="shared" si="16"/>
        <v>2</v>
      </c>
      <c r="T193" s="18">
        <f t="shared" si="17"/>
        <v>0</v>
      </c>
      <c r="U193" s="20" t="str">
        <f t="shared" si="18"/>
        <v>2</v>
      </c>
      <c r="V193" s="21">
        <f t="shared" si="19"/>
        <v>0.31922916666666667</v>
      </c>
      <c r="W193" s="21">
        <f t="shared" si="20"/>
        <v>0.25538333333333335</v>
      </c>
    </row>
    <row r="194" spans="1:23" x14ac:dyDescent="0.25">
      <c r="A194" s="18">
        <v>4008</v>
      </c>
      <c r="B194" s="18" t="s">
        <v>22</v>
      </c>
      <c r="C194" s="18">
        <v>0.58499999999999996</v>
      </c>
      <c r="D194" s="18">
        <v>0.46</v>
      </c>
      <c r="E194" s="18">
        <v>0.15</v>
      </c>
      <c r="F194" s="18">
        <v>1.0035000000000001</v>
      </c>
      <c r="G194" s="18">
        <v>0.503</v>
      </c>
      <c r="H194" s="18">
        <v>0.21049999999999999</v>
      </c>
      <c r="I194" s="18">
        <v>0.2515</v>
      </c>
      <c r="J194" s="18">
        <v>11</v>
      </c>
      <c r="K194" s="18">
        <v>13</v>
      </c>
      <c r="L194" s="18" t="s">
        <v>27</v>
      </c>
      <c r="M194" s="18" t="s">
        <v>28</v>
      </c>
      <c r="N194" s="18" t="s">
        <v>29</v>
      </c>
      <c r="O194" s="18">
        <v>10</v>
      </c>
      <c r="P194" s="18" t="s">
        <v>35</v>
      </c>
      <c r="Q194" s="18">
        <v>24.1</v>
      </c>
      <c r="R194" s="18">
        <f t="shared" ref="R194:R257" si="21">IF(OR(AND(J194&gt;15,B194="I"),AND(B194="M",C194&gt;0.75),OR(AND(I194&gt;0.8,G194&gt;0.5),G194&gt;1.2)),1,3)</f>
        <v>3</v>
      </c>
      <c r="S194" s="18">
        <f t="shared" ref="S194:S257" si="22">IF(OR(AND(I194&lt;0.4,G194&lt;0.4),OR(C194&lt;0.36),OR(AND(J194&gt;15,B194="M"),J194&gt;18,B194="F")),2,3)</f>
        <v>2</v>
      </c>
      <c r="T194" s="18">
        <f t="shared" ref="T194:T257" si="23">IF(AND(R194=3, S194=3),3, 0)</f>
        <v>0</v>
      </c>
      <c r="U194" s="20" t="str">
        <f t="shared" ref="U194:U257" si="24">IF(R194=1,"1",IF(S194=2,"2",IF(AND(R194=3,S194=3),"3")))</f>
        <v>2</v>
      </c>
      <c r="V194" s="21">
        <f t="shared" ref="V194:V257" si="25">(1+1/3*(C194-0.5)+1/3*(D194-0.4)+1/3*(E194-0.4))*F194*0.5</f>
        <v>0.48418875</v>
      </c>
      <c r="W194" s="21">
        <f t="shared" ref="W194:W257" si="26">IF(U194="1", V194*1.5, IF(U194="2", V194*0.8, V194))</f>
        <v>0.387351</v>
      </c>
    </row>
    <row r="195" spans="1:23" x14ac:dyDescent="0.25">
      <c r="A195" s="18">
        <v>177</v>
      </c>
      <c r="B195" s="18" t="s">
        <v>17</v>
      </c>
      <c r="C195" s="18">
        <v>0.315</v>
      </c>
      <c r="D195" s="18">
        <v>0.21</v>
      </c>
      <c r="E195" s="18">
        <v>0.06</v>
      </c>
      <c r="F195" s="18">
        <v>0.125</v>
      </c>
      <c r="G195" s="18">
        <v>0.06</v>
      </c>
      <c r="H195" s="18">
        <v>3.7499999999999999E-2</v>
      </c>
      <c r="I195" s="18">
        <v>3.5000000000000003E-2</v>
      </c>
      <c r="J195" s="18">
        <v>5</v>
      </c>
      <c r="K195" s="18">
        <v>8</v>
      </c>
      <c r="L195" s="18" t="s">
        <v>55</v>
      </c>
      <c r="M195" s="18" t="s">
        <v>56</v>
      </c>
      <c r="N195" s="18" t="s">
        <v>57</v>
      </c>
      <c r="O195" s="18">
        <v>8</v>
      </c>
      <c r="P195" s="18" t="s">
        <v>30</v>
      </c>
      <c r="Q195" s="18">
        <v>12.3</v>
      </c>
      <c r="R195" s="18">
        <f t="shared" si="21"/>
        <v>3</v>
      </c>
      <c r="S195" s="18">
        <f t="shared" si="22"/>
        <v>2</v>
      </c>
      <c r="T195" s="18">
        <f t="shared" si="23"/>
        <v>0</v>
      </c>
      <c r="U195" s="20" t="str">
        <f t="shared" si="24"/>
        <v>2</v>
      </c>
      <c r="V195" s="21">
        <f t="shared" si="25"/>
        <v>4.760416666666667E-2</v>
      </c>
      <c r="W195" s="21">
        <f t="shared" si="26"/>
        <v>3.8083333333333337E-2</v>
      </c>
    </row>
    <row r="196" spans="1:23" x14ac:dyDescent="0.25">
      <c r="A196" s="18">
        <v>1173</v>
      </c>
      <c r="B196" s="18" t="s">
        <v>31</v>
      </c>
      <c r="C196" s="18">
        <v>0.63</v>
      </c>
      <c r="D196" s="18">
        <v>0.47</v>
      </c>
      <c r="E196" s="18">
        <v>0.155</v>
      </c>
      <c r="F196" s="18">
        <v>1.1325000000000001</v>
      </c>
      <c r="G196" s="18">
        <v>0.58899999999999997</v>
      </c>
      <c r="H196" s="18">
        <v>0.21099999999999999</v>
      </c>
      <c r="I196" s="18">
        <v>0.28699999999999998</v>
      </c>
      <c r="J196" s="18">
        <v>8</v>
      </c>
      <c r="K196" s="18">
        <v>3</v>
      </c>
      <c r="L196" s="18" t="s">
        <v>46</v>
      </c>
      <c r="M196" s="18" t="s">
        <v>47</v>
      </c>
      <c r="N196" s="18" t="s">
        <v>48</v>
      </c>
      <c r="O196" s="18">
        <v>7</v>
      </c>
      <c r="P196" s="18" t="s">
        <v>26</v>
      </c>
      <c r="Q196" s="18">
        <v>2.5</v>
      </c>
      <c r="R196" s="18">
        <f t="shared" si="21"/>
        <v>3</v>
      </c>
      <c r="S196" s="18">
        <f t="shared" si="22"/>
        <v>3</v>
      </c>
      <c r="T196" s="18">
        <f t="shared" si="23"/>
        <v>3</v>
      </c>
      <c r="U196" s="20" t="str">
        <f t="shared" si="24"/>
        <v>3</v>
      </c>
      <c r="V196" s="21">
        <f t="shared" si="25"/>
        <v>0.55775625000000018</v>
      </c>
      <c r="W196" s="21">
        <f t="shared" si="26"/>
        <v>0.55775625000000018</v>
      </c>
    </row>
    <row r="197" spans="1:23" x14ac:dyDescent="0.25">
      <c r="A197" s="18">
        <v>2893</v>
      </c>
      <c r="B197" s="18" t="s">
        <v>31</v>
      </c>
      <c r="C197" s="18">
        <v>0.53</v>
      </c>
      <c r="D197" s="18">
        <v>0.40500000000000003</v>
      </c>
      <c r="E197" s="18">
        <v>0.15</v>
      </c>
      <c r="F197" s="18">
        <v>0.83150000000000002</v>
      </c>
      <c r="G197" s="18">
        <v>0.35199999999999998</v>
      </c>
      <c r="H197" s="18">
        <v>0.187</v>
      </c>
      <c r="I197" s="18">
        <v>0.2525</v>
      </c>
      <c r="J197" s="18">
        <v>10</v>
      </c>
      <c r="K197" s="18">
        <v>6</v>
      </c>
      <c r="L197" s="18" t="s">
        <v>40</v>
      </c>
      <c r="M197" s="18" t="s">
        <v>41</v>
      </c>
      <c r="N197" s="18" t="s">
        <v>42</v>
      </c>
      <c r="O197" s="18">
        <v>3</v>
      </c>
      <c r="P197" s="18" t="s">
        <v>39</v>
      </c>
      <c r="Q197" s="18">
        <v>3.6</v>
      </c>
      <c r="R197" s="18">
        <f t="shared" si="21"/>
        <v>3</v>
      </c>
      <c r="S197" s="18">
        <f t="shared" si="22"/>
        <v>2</v>
      </c>
      <c r="T197" s="18">
        <f t="shared" si="23"/>
        <v>0</v>
      </c>
      <c r="U197" s="20" t="str">
        <f t="shared" si="24"/>
        <v>2</v>
      </c>
      <c r="V197" s="21">
        <f t="shared" si="25"/>
        <v>0.38595458333333332</v>
      </c>
      <c r="W197" s="21">
        <f t="shared" si="26"/>
        <v>0.30876366666666666</v>
      </c>
    </row>
    <row r="198" spans="1:23" x14ac:dyDescent="0.25">
      <c r="A198" s="18">
        <v>1390</v>
      </c>
      <c r="B198" s="18" t="s">
        <v>31</v>
      </c>
      <c r="C198" s="18">
        <v>0.63500000000000001</v>
      </c>
      <c r="D198" s="18">
        <v>0.49</v>
      </c>
      <c r="E198" s="18">
        <v>0.16</v>
      </c>
      <c r="F198" s="18">
        <v>1.101</v>
      </c>
      <c r="G198" s="18">
        <v>0.53400000000000003</v>
      </c>
      <c r="H198" s="18">
        <v>0.1865</v>
      </c>
      <c r="I198" s="18">
        <v>0.34549999999999997</v>
      </c>
      <c r="J198" s="18">
        <v>10</v>
      </c>
      <c r="K198" s="18">
        <v>14</v>
      </c>
      <c r="L198" s="18" t="s">
        <v>60</v>
      </c>
      <c r="M198" s="18" t="s">
        <v>61</v>
      </c>
      <c r="N198" s="18" t="s">
        <v>62</v>
      </c>
      <c r="O198" s="18">
        <v>5</v>
      </c>
      <c r="P198" s="18" t="s">
        <v>34</v>
      </c>
      <c r="Q198" s="18">
        <v>12.8</v>
      </c>
      <c r="R198" s="18">
        <f t="shared" si="21"/>
        <v>3</v>
      </c>
      <c r="S198" s="18">
        <f t="shared" si="22"/>
        <v>3</v>
      </c>
      <c r="T198" s="18">
        <f t="shared" si="23"/>
        <v>3</v>
      </c>
      <c r="U198" s="20" t="str">
        <f t="shared" si="24"/>
        <v>3</v>
      </c>
      <c r="V198" s="21">
        <f t="shared" si="25"/>
        <v>0.54774749999999994</v>
      </c>
      <c r="W198" s="21">
        <f t="shared" si="26"/>
        <v>0.54774749999999994</v>
      </c>
    </row>
    <row r="199" spans="1:23" x14ac:dyDescent="0.25">
      <c r="A199" s="18">
        <v>449</v>
      </c>
      <c r="B199" s="18" t="s">
        <v>31</v>
      </c>
      <c r="C199" s="18">
        <v>0.60499999999999998</v>
      </c>
      <c r="D199" s="18">
        <v>0.5</v>
      </c>
      <c r="E199" s="18">
        <v>0.17499999999999999</v>
      </c>
      <c r="F199" s="18">
        <v>1.0980000000000001</v>
      </c>
      <c r="G199" s="18">
        <v>0.47649999999999998</v>
      </c>
      <c r="H199" s="18">
        <v>0.23200000000000001</v>
      </c>
      <c r="I199" s="18">
        <v>0.375</v>
      </c>
      <c r="J199" s="18">
        <v>12</v>
      </c>
      <c r="K199" s="18">
        <v>10</v>
      </c>
      <c r="L199" s="18" t="s">
        <v>23</v>
      </c>
      <c r="M199" s="18" t="s">
        <v>24</v>
      </c>
      <c r="N199" s="18" t="s">
        <v>25</v>
      </c>
      <c r="O199" s="18">
        <v>8</v>
      </c>
      <c r="P199" s="18" t="s">
        <v>30</v>
      </c>
      <c r="Q199" s="18">
        <v>12.3</v>
      </c>
      <c r="R199" s="18">
        <f t="shared" si="21"/>
        <v>3</v>
      </c>
      <c r="S199" s="18">
        <f t="shared" si="22"/>
        <v>3</v>
      </c>
      <c r="T199" s="18">
        <f t="shared" si="23"/>
        <v>3</v>
      </c>
      <c r="U199" s="20" t="str">
        <f t="shared" si="24"/>
        <v>3</v>
      </c>
      <c r="V199" s="21">
        <f t="shared" si="25"/>
        <v>0.54534000000000005</v>
      </c>
      <c r="W199" s="21">
        <f t="shared" si="26"/>
        <v>0.54534000000000005</v>
      </c>
    </row>
    <row r="200" spans="1:23" x14ac:dyDescent="0.25">
      <c r="A200" s="18">
        <v>2107</v>
      </c>
      <c r="B200" s="18" t="s">
        <v>31</v>
      </c>
      <c r="C200" s="18">
        <v>0.59499999999999997</v>
      </c>
      <c r="D200" s="18">
        <v>0.45500000000000002</v>
      </c>
      <c r="E200" s="18">
        <v>0.155</v>
      </c>
      <c r="F200" s="18">
        <v>1.0409999999999999</v>
      </c>
      <c r="G200" s="18">
        <v>0.41599999999999998</v>
      </c>
      <c r="H200" s="18">
        <v>0.21049999999999999</v>
      </c>
      <c r="I200" s="18">
        <v>0.36499999999999999</v>
      </c>
      <c r="J200" s="18">
        <v>14</v>
      </c>
      <c r="K200" s="18">
        <v>7</v>
      </c>
      <c r="L200" s="18" t="s">
        <v>43</v>
      </c>
      <c r="M200" s="18" t="s">
        <v>44</v>
      </c>
      <c r="N200" s="18" t="s">
        <v>45</v>
      </c>
      <c r="O200" s="18">
        <v>6</v>
      </c>
      <c r="P200" s="18" t="s">
        <v>79</v>
      </c>
      <c r="Q200" s="18">
        <v>14.1</v>
      </c>
      <c r="R200" s="18">
        <f t="shared" si="21"/>
        <v>3</v>
      </c>
      <c r="S200" s="18">
        <f t="shared" si="22"/>
        <v>3</v>
      </c>
      <c r="T200" s="18">
        <f t="shared" si="23"/>
        <v>3</v>
      </c>
      <c r="U200" s="20" t="str">
        <f t="shared" si="24"/>
        <v>3</v>
      </c>
      <c r="V200" s="21">
        <f t="shared" si="25"/>
        <v>0.50401750000000001</v>
      </c>
      <c r="W200" s="21">
        <f t="shared" si="26"/>
        <v>0.50401750000000001</v>
      </c>
    </row>
    <row r="201" spans="1:23" x14ac:dyDescent="0.25">
      <c r="A201" s="18">
        <v>2581</v>
      </c>
      <c r="B201" s="18" t="s">
        <v>31</v>
      </c>
      <c r="C201" s="18">
        <v>0.52500000000000002</v>
      </c>
      <c r="D201" s="18">
        <v>0.42499999999999999</v>
      </c>
      <c r="E201" s="18">
        <v>0.125</v>
      </c>
      <c r="F201" s="18">
        <v>0.81200000000000006</v>
      </c>
      <c r="G201" s="18">
        <v>0.40350000000000003</v>
      </c>
      <c r="H201" s="18">
        <v>0.17050000000000001</v>
      </c>
      <c r="I201" s="18">
        <v>0.19500000000000001</v>
      </c>
      <c r="J201" s="18">
        <v>8</v>
      </c>
      <c r="K201" s="18">
        <v>13</v>
      </c>
      <c r="L201" s="18" t="s">
        <v>27</v>
      </c>
      <c r="M201" s="18" t="s">
        <v>28</v>
      </c>
      <c r="N201" s="18" t="s">
        <v>29</v>
      </c>
      <c r="O201" s="18">
        <v>6</v>
      </c>
      <c r="P201" s="18" t="s">
        <v>79</v>
      </c>
      <c r="Q201" s="18">
        <v>14.1</v>
      </c>
      <c r="R201" s="18">
        <f t="shared" si="21"/>
        <v>3</v>
      </c>
      <c r="S201" s="18">
        <f t="shared" si="22"/>
        <v>3</v>
      </c>
      <c r="T201" s="18">
        <f t="shared" si="23"/>
        <v>3</v>
      </c>
      <c r="U201" s="20" t="str">
        <f t="shared" si="24"/>
        <v>3</v>
      </c>
      <c r="V201" s="21">
        <f t="shared" si="25"/>
        <v>0.37554999999999999</v>
      </c>
      <c r="W201" s="21">
        <f t="shared" si="26"/>
        <v>0.37554999999999999</v>
      </c>
    </row>
    <row r="202" spans="1:23" x14ac:dyDescent="0.25">
      <c r="A202" s="18">
        <v>613</v>
      </c>
      <c r="B202" s="18" t="s">
        <v>31</v>
      </c>
      <c r="C202" s="18">
        <v>0.32500000000000001</v>
      </c>
      <c r="D202" s="18">
        <v>0.24</v>
      </c>
      <c r="E202" s="18">
        <v>7.4999999999999997E-2</v>
      </c>
      <c r="F202" s="18">
        <v>0.155</v>
      </c>
      <c r="G202" s="18">
        <v>4.7500000000000001E-2</v>
      </c>
      <c r="H202" s="18">
        <v>3.5499999999999997E-2</v>
      </c>
      <c r="I202" s="18">
        <v>0.06</v>
      </c>
      <c r="J202" s="18">
        <v>9</v>
      </c>
      <c r="K202" s="18">
        <v>6</v>
      </c>
      <c r="L202" s="18" t="s">
        <v>40</v>
      </c>
      <c r="M202" s="18" t="s">
        <v>41</v>
      </c>
      <c r="N202" s="18" t="s">
        <v>42</v>
      </c>
      <c r="O202" s="18">
        <v>4</v>
      </c>
      <c r="P202" s="18" t="s">
        <v>59</v>
      </c>
      <c r="Q202" s="18">
        <v>6.1</v>
      </c>
      <c r="R202" s="18">
        <f t="shared" si="21"/>
        <v>3</v>
      </c>
      <c r="S202" s="18">
        <f t="shared" si="22"/>
        <v>2</v>
      </c>
      <c r="T202" s="18">
        <f t="shared" si="23"/>
        <v>0</v>
      </c>
      <c r="U202" s="20" t="str">
        <f t="shared" si="24"/>
        <v>2</v>
      </c>
      <c r="V202" s="21">
        <f t="shared" si="25"/>
        <v>6.0450000000000004E-2</v>
      </c>
      <c r="W202" s="21">
        <f t="shared" si="26"/>
        <v>4.8360000000000007E-2</v>
      </c>
    </row>
    <row r="203" spans="1:23" x14ac:dyDescent="0.25">
      <c r="A203" s="18">
        <v>945</v>
      </c>
      <c r="B203" s="18" t="s">
        <v>22</v>
      </c>
      <c r="C203" s="18">
        <v>0.46500000000000002</v>
      </c>
      <c r="D203" s="18">
        <v>0.35</v>
      </c>
      <c r="E203" s="18">
        <v>0.125</v>
      </c>
      <c r="F203" s="18">
        <v>0.48199999999999998</v>
      </c>
      <c r="G203" s="18">
        <v>0.23</v>
      </c>
      <c r="H203" s="18">
        <v>0.106</v>
      </c>
      <c r="I203" s="18">
        <v>0.1095</v>
      </c>
      <c r="J203" s="18">
        <v>6</v>
      </c>
      <c r="K203" s="18">
        <v>4</v>
      </c>
      <c r="L203" s="18" t="s">
        <v>18</v>
      </c>
      <c r="M203" s="18" t="s">
        <v>19</v>
      </c>
      <c r="N203" s="18" t="s">
        <v>20</v>
      </c>
      <c r="O203" s="18">
        <v>9</v>
      </c>
      <c r="P203" s="18" t="s">
        <v>58</v>
      </c>
      <c r="Q203" s="18">
        <v>1.9</v>
      </c>
      <c r="R203" s="18">
        <f t="shared" si="21"/>
        <v>3</v>
      </c>
      <c r="S203" s="18">
        <f t="shared" si="22"/>
        <v>2</v>
      </c>
      <c r="T203" s="18">
        <f t="shared" si="23"/>
        <v>0</v>
      </c>
      <c r="U203" s="20" t="str">
        <f t="shared" si="24"/>
        <v>2</v>
      </c>
      <c r="V203" s="21">
        <f t="shared" si="25"/>
        <v>0.21207999999999996</v>
      </c>
      <c r="W203" s="21">
        <f t="shared" si="26"/>
        <v>0.16966399999999998</v>
      </c>
    </row>
    <row r="204" spans="1:23" x14ac:dyDescent="0.25">
      <c r="A204" s="18">
        <v>3081</v>
      </c>
      <c r="B204" s="18" t="s">
        <v>31</v>
      </c>
      <c r="C204" s="18">
        <v>0.71</v>
      </c>
      <c r="D204" s="18">
        <v>0.56000000000000005</v>
      </c>
      <c r="E204" s="18">
        <v>0.17499999999999999</v>
      </c>
      <c r="F204" s="18">
        <v>1.724</v>
      </c>
      <c r="G204" s="18">
        <v>0.56599999999999995</v>
      </c>
      <c r="H204" s="18">
        <v>0.45750000000000002</v>
      </c>
      <c r="I204" s="18">
        <v>0.46250000000000002</v>
      </c>
      <c r="J204" s="18">
        <v>13</v>
      </c>
      <c r="K204" s="18">
        <v>3</v>
      </c>
      <c r="L204" s="18" t="s">
        <v>46</v>
      </c>
      <c r="M204" s="18" t="s">
        <v>47</v>
      </c>
      <c r="N204" s="18" t="s">
        <v>48</v>
      </c>
      <c r="O204" s="18">
        <v>2</v>
      </c>
      <c r="P204" s="18" t="s">
        <v>70</v>
      </c>
      <c r="Q204" s="18">
        <v>18</v>
      </c>
      <c r="R204" s="18">
        <f t="shared" si="21"/>
        <v>3</v>
      </c>
      <c r="S204" s="18">
        <f t="shared" si="22"/>
        <v>3</v>
      </c>
      <c r="T204" s="18">
        <f t="shared" si="23"/>
        <v>3</v>
      </c>
      <c r="U204" s="20" t="str">
        <f t="shared" si="24"/>
        <v>3</v>
      </c>
      <c r="V204" s="21">
        <f t="shared" si="25"/>
        <v>0.90366333333333348</v>
      </c>
      <c r="W204" s="21">
        <f t="shared" si="26"/>
        <v>0.90366333333333348</v>
      </c>
    </row>
    <row r="205" spans="1:23" x14ac:dyDescent="0.25">
      <c r="A205" s="18">
        <v>3809</v>
      </c>
      <c r="B205" s="18" t="s">
        <v>31</v>
      </c>
      <c r="C205" s="18">
        <v>0.51500000000000001</v>
      </c>
      <c r="D205" s="18">
        <v>0.38500000000000001</v>
      </c>
      <c r="E205" s="18">
        <v>0.13</v>
      </c>
      <c r="F205" s="18">
        <v>0.623</v>
      </c>
      <c r="G205" s="18">
        <v>0.28549999999999998</v>
      </c>
      <c r="H205" s="18">
        <v>0.1285</v>
      </c>
      <c r="I205" s="18">
        <v>0.17499999999999999</v>
      </c>
      <c r="J205" s="18">
        <v>10</v>
      </c>
      <c r="K205" s="18">
        <v>11</v>
      </c>
      <c r="L205" s="18" t="s">
        <v>37</v>
      </c>
      <c r="M205" s="18" t="s">
        <v>38</v>
      </c>
      <c r="N205" s="18" t="s">
        <v>29</v>
      </c>
      <c r="O205" s="18">
        <v>1</v>
      </c>
      <c r="P205" s="18" t="s">
        <v>21</v>
      </c>
      <c r="Q205" s="18">
        <v>22.1</v>
      </c>
      <c r="R205" s="18">
        <f t="shared" si="21"/>
        <v>3</v>
      </c>
      <c r="S205" s="18">
        <f t="shared" si="22"/>
        <v>2</v>
      </c>
      <c r="T205" s="18">
        <f t="shared" si="23"/>
        <v>0</v>
      </c>
      <c r="U205" s="20" t="str">
        <f t="shared" si="24"/>
        <v>2</v>
      </c>
      <c r="V205" s="21">
        <f t="shared" si="25"/>
        <v>0.28346499999999997</v>
      </c>
      <c r="W205" s="21">
        <f t="shared" si="26"/>
        <v>0.22677199999999997</v>
      </c>
    </row>
    <row r="206" spans="1:23" x14ac:dyDescent="0.25">
      <c r="A206" s="18">
        <v>1537</v>
      </c>
      <c r="B206" s="18" t="s">
        <v>17</v>
      </c>
      <c r="C206" s="18">
        <v>0.33500000000000002</v>
      </c>
      <c r="D206" s="18">
        <v>0.255</v>
      </c>
      <c r="E206" s="18">
        <v>0.08</v>
      </c>
      <c r="F206" s="18">
        <v>0.16800000000000001</v>
      </c>
      <c r="G206" s="18">
        <v>7.9000000000000001E-2</v>
      </c>
      <c r="H206" s="18">
        <v>3.5499999999999997E-2</v>
      </c>
      <c r="I206" s="18">
        <v>0.05</v>
      </c>
      <c r="J206" s="18">
        <v>5</v>
      </c>
      <c r="K206" s="18">
        <v>14</v>
      </c>
      <c r="L206" s="18" t="s">
        <v>60</v>
      </c>
      <c r="M206" s="18" t="s">
        <v>61</v>
      </c>
      <c r="N206" s="18" t="s">
        <v>62</v>
      </c>
      <c r="O206" s="18">
        <v>1</v>
      </c>
      <c r="P206" s="18" t="s">
        <v>21</v>
      </c>
      <c r="Q206" s="18">
        <v>22.1</v>
      </c>
      <c r="R206" s="18">
        <f t="shared" si="21"/>
        <v>3</v>
      </c>
      <c r="S206" s="18">
        <f t="shared" si="22"/>
        <v>2</v>
      </c>
      <c r="T206" s="18">
        <f t="shared" si="23"/>
        <v>0</v>
      </c>
      <c r="U206" s="20" t="str">
        <f t="shared" si="24"/>
        <v>2</v>
      </c>
      <c r="V206" s="21">
        <f t="shared" si="25"/>
        <v>6.6360000000000002E-2</v>
      </c>
      <c r="W206" s="21">
        <f t="shared" si="26"/>
        <v>5.3088000000000003E-2</v>
      </c>
    </row>
    <row r="207" spans="1:23" x14ac:dyDescent="0.25">
      <c r="A207" s="18">
        <v>3484</v>
      </c>
      <c r="B207" s="18" t="s">
        <v>17</v>
      </c>
      <c r="C207" s="18">
        <v>0.47</v>
      </c>
      <c r="D207" s="18">
        <v>0.35499999999999998</v>
      </c>
      <c r="E207" s="18">
        <v>0.115</v>
      </c>
      <c r="F207" s="18">
        <v>0.41549999999999998</v>
      </c>
      <c r="G207" s="18">
        <v>0.16700000000000001</v>
      </c>
      <c r="H207" s="18">
        <v>8.4000000000000005E-2</v>
      </c>
      <c r="I207" s="18">
        <v>0.13900000000000001</v>
      </c>
      <c r="J207" s="18">
        <v>7</v>
      </c>
      <c r="K207" s="18">
        <v>7</v>
      </c>
      <c r="L207" s="18" t="s">
        <v>43</v>
      </c>
      <c r="M207" s="18" t="s">
        <v>44</v>
      </c>
      <c r="N207" s="18" t="s">
        <v>45</v>
      </c>
      <c r="O207" s="18">
        <v>8</v>
      </c>
      <c r="P207" s="18" t="s">
        <v>30</v>
      </c>
      <c r="Q207" s="18">
        <v>12.3</v>
      </c>
      <c r="R207" s="18">
        <f t="shared" si="21"/>
        <v>3</v>
      </c>
      <c r="S207" s="18">
        <f t="shared" si="22"/>
        <v>2</v>
      </c>
      <c r="T207" s="18">
        <f t="shared" si="23"/>
        <v>0</v>
      </c>
      <c r="U207" s="20" t="str">
        <f t="shared" si="24"/>
        <v>2</v>
      </c>
      <c r="V207" s="21">
        <f t="shared" si="25"/>
        <v>0.18281999999999998</v>
      </c>
      <c r="W207" s="21">
        <f t="shared" si="26"/>
        <v>0.146256</v>
      </c>
    </row>
    <row r="208" spans="1:23" x14ac:dyDescent="0.25">
      <c r="A208" s="18">
        <v>2958</v>
      </c>
      <c r="B208" s="18" t="s">
        <v>22</v>
      </c>
      <c r="C208" s="18">
        <v>0.65500000000000003</v>
      </c>
      <c r="D208" s="18">
        <v>0.5</v>
      </c>
      <c r="E208" s="18">
        <v>0.20499999999999999</v>
      </c>
      <c r="F208" s="18">
        <v>1.528</v>
      </c>
      <c r="G208" s="18">
        <v>0.62150000000000005</v>
      </c>
      <c r="H208" s="18">
        <v>0.3725</v>
      </c>
      <c r="I208" s="18">
        <v>0.45350000000000001</v>
      </c>
      <c r="J208" s="18">
        <v>11</v>
      </c>
      <c r="K208" s="18">
        <v>12</v>
      </c>
      <c r="L208" s="18" t="s">
        <v>63</v>
      </c>
      <c r="M208" s="18" t="s">
        <v>64</v>
      </c>
      <c r="N208" s="18" t="s">
        <v>29</v>
      </c>
      <c r="O208" s="18">
        <v>1</v>
      </c>
      <c r="P208" s="18" t="s">
        <v>21</v>
      </c>
      <c r="Q208" s="18">
        <v>22.1</v>
      </c>
      <c r="R208" s="18">
        <f t="shared" si="21"/>
        <v>3</v>
      </c>
      <c r="S208" s="18">
        <f t="shared" si="22"/>
        <v>2</v>
      </c>
      <c r="T208" s="18">
        <f t="shared" si="23"/>
        <v>0</v>
      </c>
      <c r="U208" s="20" t="str">
        <f t="shared" si="24"/>
        <v>2</v>
      </c>
      <c r="V208" s="21">
        <f t="shared" si="25"/>
        <v>0.77927999999999997</v>
      </c>
      <c r="W208" s="21">
        <f t="shared" si="26"/>
        <v>0.62342399999999998</v>
      </c>
    </row>
    <row r="209" spans="1:23" x14ac:dyDescent="0.25">
      <c r="A209" s="18">
        <v>1075</v>
      </c>
      <c r="B209" s="18" t="s">
        <v>17</v>
      </c>
      <c r="C209" s="18">
        <v>0.41</v>
      </c>
      <c r="D209" s="18">
        <v>0.3</v>
      </c>
      <c r="E209" s="18">
        <v>0.1</v>
      </c>
      <c r="F209" s="18">
        <v>0.28199999999999997</v>
      </c>
      <c r="G209" s="18">
        <v>0.1255</v>
      </c>
      <c r="H209" s="18">
        <v>5.7000000000000002E-2</v>
      </c>
      <c r="I209" s="18">
        <v>8.7499999999999994E-2</v>
      </c>
      <c r="J209" s="18">
        <v>7</v>
      </c>
      <c r="K209" s="18">
        <v>12</v>
      </c>
      <c r="L209" s="18" t="s">
        <v>63</v>
      </c>
      <c r="M209" s="18" t="s">
        <v>64</v>
      </c>
      <c r="N209" s="18" t="s">
        <v>29</v>
      </c>
      <c r="O209" s="18">
        <v>1</v>
      </c>
      <c r="P209" s="18" t="s">
        <v>21</v>
      </c>
      <c r="Q209" s="18">
        <v>22.1</v>
      </c>
      <c r="R209" s="18">
        <f t="shared" si="21"/>
        <v>3</v>
      </c>
      <c r="S209" s="18">
        <f t="shared" si="22"/>
        <v>2</v>
      </c>
      <c r="T209" s="18">
        <f t="shared" si="23"/>
        <v>0</v>
      </c>
      <c r="U209" s="20" t="str">
        <f t="shared" si="24"/>
        <v>2</v>
      </c>
      <c r="V209" s="21">
        <f t="shared" si="25"/>
        <v>0.11796999999999999</v>
      </c>
      <c r="W209" s="21">
        <f t="shared" si="26"/>
        <v>9.4376000000000002E-2</v>
      </c>
    </row>
    <row r="210" spans="1:23" x14ac:dyDescent="0.25">
      <c r="A210" s="18">
        <v>1711</v>
      </c>
      <c r="B210" s="18" t="s">
        <v>31</v>
      </c>
      <c r="C210" s="18">
        <v>0.64500000000000002</v>
      </c>
      <c r="D210" s="18">
        <v>0.51</v>
      </c>
      <c r="E210" s="18">
        <v>0.19500000000000001</v>
      </c>
      <c r="F210" s="18">
        <v>1.226</v>
      </c>
      <c r="G210" s="18">
        <v>0.58850000000000002</v>
      </c>
      <c r="H210" s="18">
        <v>0.2215</v>
      </c>
      <c r="I210" s="18">
        <v>0.3745</v>
      </c>
      <c r="J210" s="18">
        <v>10</v>
      </c>
      <c r="K210" s="18">
        <v>6</v>
      </c>
      <c r="L210" s="18" t="s">
        <v>40</v>
      </c>
      <c r="M210" s="18" t="s">
        <v>41</v>
      </c>
      <c r="N210" s="18" t="s">
        <v>42</v>
      </c>
      <c r="O210" s="18">
        <v>8</v>
      </c>
      <c r="P210" s="18" t="s">
        <v>30</v>
      </c>
      <c r="Q210" s="18">
        <v>12.3</v>
      </c>
      <c r="R210" s="18">
        <f t="shared" si="21"/>
        <v>3</v>
      </c>
      <c r="S210" s="18">
        <f t="shared" si="22"/>
        <v>3</v>
      </c>
      <c r="T210" s="18">
        <f t="shared" si="23"/>
        <v>3</v>
      </c>
      <c r="U210" s="20" t="str">
        <f t="shared" si="24"/>
        <v>3</v>
      </c>
      <c r="V210" s="21">
        <f t="shared" si="25"/>
        <v>0.62321666666666664</v>
      </c>
      <c r="W210" s="21">
        <f t="shared" si="26"/>
        <v>0.62321666666666664</v>
      </c>
    </row>
    <row r="211" spans="1:23" x14ac:dyDescent="0.25">
      <c r="A211" s="18">
        <v>973</v>
      </c>
      <c r="B211" s="18" t="s">
        <v>22</v>
      </c>
      <c r="C211" s="18">
        <v>0.52500000000000002</v>
      </c>
      <c r="D211" s="18">
        <v>0.41499999999999998</v>
      </c>
      <c r="E211" s="18">
        <v>0.14000000000000001</v>
      </c>
      <c r="F211" s="18">
        <v>0.72399999999999998</v>
      </c>
      <c r="G211" s="18">
        <v>0.34749999999999998</v>
      </c>
      <c r="H211" s="18">
        <v>0.17299999999999999</v>
      </c>
      <c r="I211" s="18">
        <v>0.17499999999999999</v>
      </c>
      <c r="J211" s="18">
        <v>8</v>
      </c>
      <c r="K211" s="18">
        <v>8</v>
      </c>
      <c r="L211" s="18" t="s">
        <v>55</v>
      </c>
      <c r="M211" s="18" t="s">
        <v>56</v>
      </c>
      <c r="N211" s="18" t="s">
        <v>57</v>
      </c>
      <c r="O211" s="18">
        <v>1</v>
      </c>
      <c r="P211" s="18" t="s">
        <v>21</v>
      </c>
      <c r="Q211" s="18">
        <v>22.1</v>
      </c>
      <c r="R211" s="18">
        <f t="shared" si="21"/>
        <v>3</v>
      </c>
      <c r="S211" s="18">
        <f t="shared" si="22"/>
        <v>2</v>
      </c>
      <c r="T211" s="18">
        <f t="shared" si="23"/>
        <v>0</v>
      </c>
      <c r="U211" s="20" t="str">
        <f t="shared" si="24"/>
        <v>2</v>
      </c>
      <c r="V211" s="21">
        <f t="shared" si="25"/>
        <v>0.33545333333333327</v>
      </c>
      <c r="W211" s="21">
        <f t="shared" si="26"/>
        <v>0.26836266666666664</v>
      </c>
    </row>
    <row r="212" spans="1:23" x14ac:dyDescent="0.25">
      <c r="A212" s="18">
        <v>318</v>
      </c>
      <c r="B212" s="18" t="s">
        <v>31</v>
      </c>
      <c r="C212" s="18">
        <v>0.45</v>
      </c>
      <c r="D212" s="18">
        <v>0.35</v>
      </c>
      <c r="E212" s="18">
        <v>0.1</v>
      </c>
      <c r="F212" s="18">
        <v>0.36749999999999999</v>
      </c>
      <c r="G212" s="18">
        <v>0.14649999999999999</v>
      </c>
      <c r="H212" s="18">
        <v>0.10150000000000001</v>
      </c>
      <c r="I212" s="18">
        <v>0.12</v>
      </c>
      <c r="J212" s="18">
        <v>10</v>
      </c>
      <c r="K212" s="18">
        <v>4</v>
      </c>
      <c r="L212" s="18" t="s">
        <v>18</v>
      </c>
      <c r="M212" s="18" t="s">
        <v>19</v>
      </c>
      <c r="N212" s="18" t="s">
        <v>20</v>
      </c>
      <c r="O212" s="18">
        <v>10</v>
      </c>
      <c r="P212" s="18" t="s">
        <v>35</v>
      </c>
      <c r="Q212" s="18">
        <v>24.1</v>
      </c>
      <c r="R212" s="18">
        <f t="shared" si="21"/>
        <v>3</v>
      </c>
      <c r="S212" s="18">
        <f t="shared" si="22"/>
        <v>2</v>
      </c>
      <c r="T212" s="18">
        <f t="shared" si="23"/>
        <v>0</v>
      </c>
      <c r="U212" s="20" t="str">
        <f t="shared" si="24"/>
        <v>2</v>
      </c>
      <c r="V212" s="21">
        <f t="shared" si="25"/>
        <v>0.15925</v>
      </c>
      <c r="W212" s="21">
        <f t="shared" si="26"/>
        <v>0.12740000000000001</v>
      </c>
    </row>
    <row r="213" spans="1:23" x14ac:dyDescent="0.25">
      <c r="A213" s="18">
        <v>2196</v>
      </c>
      <c r="B213" s="18" t="s">
        <v>17</v>
      </c>
      <c r="C213" s="18">
        <v>0.26</v>
      </c>
      <c r="D213" s="18">
        <v>0.215</v>
      </c>
      <c r="E213" s="18">
        <v>0.08</v>
      </c>
      <c r="F213" s="18">
        <v>9.9000000000000005E-2</v>
      </c>
      <c r="G213" s="18">
        <v>3.6999999999999998E-2</v>
      </c>
      <c r="H213" s="18">
        <v>2.5499999999999998E-2</v>
      </c>
      <c r="I213" s="18">
        <v>4.4999999999999998E-2</v>
      </c>
      <c r="J213" s="18">
        <v>5</v>
      </c>
      <c r="K213" s="18">
        <v>2</v>
      </c>
      <c r="L213" s="18" t="s">
        <v>52</v>
      </c>
      <c r="M213" s="18" t="s">
        <v>53</v>
      </c>
      <c r="N213" s="18" t="s">
        <v>54</v>
      </c>
      <c r="O213" s="18">
        <v>8</v>
      </c>
      <c r="P213" s="18" t="s">
        <v>30</v>
      </c>
      <c r="Q213" s="18">
        <v>12.3</v>
      </c>
      <c r="R213" s="18">
        <f t="shared" si="21"/>
        <v>3</v>
      </c>
      <c r="S213" s="18">
        <f t="shared" si="22"/>
        <v>2</v>
      </c>
      <c r="T213" s="18">
        <f t="shared" si="23"/>
        <v>0</v>
      </c>
      <c r="U213" s="20" t="str">
        <f t="shared" si="24"/>
        <v>2</v>
      </c>
      <c r="V213" s="21">
        <f t="shared" si="25"/>
        <v>3.7207500000000004E-2</v>
      </c>
      <c r="W213" s="21">
        <f t="shared" si="26"/>
        <v>2.9766000000000004E-2</v>
      </c>
    </row>
    <row r="214" spans="1:23" x14ac:dyDescent="0.25">
      <c r="A214" s="18">
        <v>1845</v>
      </c>
      <c r="B214" s="18" t="s">
        <v>17</v>
      </c>
      <c r="C214" s="18">
        <v>0.435</v>
      </c>
      <c r="D214" s="18">
        <v>0.34499999999999997</v>
      </c>
      <c r="E214" s="18">
        <v>0.12</v>
      </c>
      <c r="F214" s="18">
        <v>0.32150000000000001</v>
      </c>
      <c r="G214" s="18">
        <v>0.13</v>
      </c>
      <c r="H214" s="18">
        <v>5.6000000000000001E-2</v>
      </c>
      <c r="I214" s="18">
        <v>0.11849999999999999</v>
      </c>
      <c r="J214" s="18">
        <v>7</v>
      </c>
      <c r="K214" s="18">
        <v>2</v>
      </c>
      <c r="L214" s="18" t="s">
        <v>52</v>
      </c>
      <c r="M214" s="18" t="s">
        <v>53</v>
      </c>
      <c r="N214" s="18" t="s">
        <v>54</v>
      </c>
      <c r="O214" s="18">
        <v>1</v>
      </c>
      <c r="P214" s="18" t="s">
        <v>21</v>
      </c>
      <c r="Q214" s="18">
        <v>22.1</v>
      </c>
      <c r="R214" s="18">
        <f t="shared" si="21"/>
        <v>3</v>
      </c>
      <c r="S214" s="18">
        <f t="shared" si="22"/>
        <v>2</v>
      </c>
      <c r="T214" s="18">
        <f t="shared" si="23"/>
        <v>0</v>
      </c>
      <c r="U214" s="20" t="str">
        <f t="shared" si="24"/>
        <v>2</v>
      </c>
      <c r="V214" s="21">
        <f t="shared" si="25"/>
        <v>0.13931666666666664</v>
      </c>
      <c r="W214" s="21">
        <f t="shared" si="26"/>
        <v>0.11145333333333332</v>
      </c>
    </row>
    <row r="215" spans="1:23" x14ac:dyDescent="0.25">
      <c r="A215" s="18">
        <v>3975</v>
      </c>
      <c r="B215" s="18" t="s">
        <v>17</v>
      </c>
      <c r="C215" s="18">
        <v>0.42</v>
      </c>
      <c r="D215" s="18">
        <v>0.32</v>
      </c>
      <c r="E215" s="18">
        <v>0.115</v>
      </c>
      <c r="F215" s="18">
        <v>0.40899999999999997</v>
      </c>
      <c r="G215" s="18">
        <v>0.20549999999999999</v>
      </c>
      <c r="H215" s="18">
        <v>9.35E-2</v>
      </c>
      <c r="I215" s="18">
        <v>0.105</v>
      </c>
      <c r="J215" s="18">
        <v>8</v>
      </c>
      <c r="K215" s="18">
        <v>10</v>
      </c>
      <c r="L215" s="18" t="s">
        <v>23</v>
      </c>
      <c r="M215" s="18" t="s">
        <v>24</v>
      </c>
      <c r="N215" s="18" t="s">
        <v>25</v>
      </c>
      <c r="O215" s="18">
        <v>3</v>
      </c>
      <c r="P215" s="18" t="s">
        <v>39</v>
      </c>
      <c r="Q215" s="18">
        <v>3.6</v>
      </c>
      <c r="R215" s="18">
        <f t="shared" si="21"/>
        <v>3</v>
      </c>
      <c r="S215" s="18">
        <f t="shared" si="22"/>
        <v>2</v>
      </c>
      <c r="T215" s="18">
        <f t="shared" si="23"/>
        <v>0</v>
      </c>
      <c r="U215" s="20" t="str">
        <f t="shared" si="24"/>
        <v>2</v>
      </c>
      <c r="V215" s="21">
        <f t="shared" si="25"/>
        <v>0.17416583333333335</v>
      </c>
      <c r="W215" s="21">
        <f t="shared" si="26"/>
        <v>0.13933266666666669</v>
      </c>
    </row>
    <row r="216" spans="1:23" x14ac:dyDescent="0.25">
      <c r="A216" s="18">
        <v>2904</v>
      </c>
      <c r="B216" s="18" t="s">
        <v>22</v>
      </c>
      <c r="C216" s="18">
        <v>0.57499999999999996</v>
      </c>
      <c r="D216" s="18">
        <v>0.42499999999999999</v>
      </c>
      <c r="E216" s="18">
        <v>0.15</v>
      </c>
      <c r="F216" s="18">
        <v>0.87649999999999995</v>
      </c>
      <c r="G216" s="18">
        <v>0.45500000000000002</v>
      </c>
      <c r="H216" s="18">
        <v>0.18</v>
      </c>
      <c r="I216" s="18">
        <v>0.22800000000000001</v>
      </c>
      <c r="J216" s="18">
        <v>8</v>
      </c>
      <c r="K216" s="18">
        <v>12</v>
      </c>
      <c r="L216" s="18" t="s">
        <v>63</v>
      </c>
      <c r="M216" s="18" t="s">
        <v>64</v>
      </c>
      <c r="N216" s="18" t="s">
        <v>29</v>
      </c>
      <c r="O216" s="18">
        <v>3</v>
      </c>
      <c r="P216" s="18" t="s">
        <v>39</v>
      </c>
      <c r="Q216" s="18">
        <v>3.6</v>
      </c>
      <c r="R216" s="18">
        <f t="shared" si="21"/>
        <v>3</v>
      </c>
      <c r="S216" s="18">
        <f t="shared" si="22"/>
        <v>2</v>
      </c>
      <c r="T216" s="18">
        <f t="shared" si="23"/>
        <v>0</v>
      </c>
      <c r="U216" s="20" t="str">
        <f t="shared" si="24"/>
        <v>2</v>
      </c>
      <c r="V216" s="21">
        <f t="shared" si="25"/>
        <v>0.41633749999999992</v>
      </c>
      <c r="W216" s="21">
        <f t="shared" si="26"/>
        <v>0.33306999999999998</v>
      </c>
    </row>
    <row r="217" spans="1:23" x14ac:dyDescent="0.25">
      <c r="A217" s="18">
        <v>3748</v>
      </c>
      <c r="B217" s="18" t="s">
        <v>17</v>
      </c>
      <c r="C217" s="18">
        <v>0.38500000000000001</v>
      </c>
      <c r="D217" s="18">
        <v>0.28999999999999998</v>
      </c>
      <c r="E217" s="18">
        <v>0.1</v>
      </c>
      <c r="F217" s="18">
        <v>0.25750000000000001</v>
      </c>
      <c r="G217" s="18">
        <v>0.1</v>
      </c>
      <c r="H217" s="18">
        <v>6.0999999999999999E-2</v>
      </c>
      <c r="I217" s="18">
        <v>8.5999999999999993E-2</v>
      </c>
      <c r="J217" s="18">
        <v>6</v>
      </c>
      <c r="K217" s="18">
        <v>14</v>
      </c>
      <c r="L217" s="18" t="s">
        <v>60</v>
      </c>
      <c r="M217" s="18" t="s">
        <v>61</v>
      </c>
      <c r="N217" s="18" t="s">
        <v>62</v>
      </c>
      <c r="O217" s="18">
        <v>8</v>
      </c>
      <c r="P217" s="18" t="s">
        <v>30</v>
      </c>
      <c r="Q217" s="18">
        <v>12.3</v>
      </c>
      <c r="R217" s="18">
        <f t="shared" si="21"/>
        <v>3</v>
      </c>
      <c r="S217" s="18">
        <f t="shared" si="22"/>
        <v>2</v>
      </c>
      <c r="T217" s="18">
        <f t="shared" si="23"/>
        <v>0</v>
      </c>
      <c r="U217" s="20" t="str">
        <f t="shared" si="24"/>
        <v>2</v>
      </c>
      <c r="V217" s="21">
        <f t="shared" si="25"/>
        <v>0.10621875000000001</v>
      </c>
      <c r="W217" s="21">
        <f t="shared" si="26"/>
        <v>8.4975000000000023E-2</v>
      </c>
    </row>
    <row r="218" spans="1:23" x14ac:dyDescent="0.25">
      <c r="A218" s="18">
        <v>2132</v>
      </c>
      <c r="B218" s="18" t="s">
        <v>31</v>
      </c>
      <c r="C218" s="18">
        <v>0.32</v>
      </c>
      <c r="D218" s="18">
        <v>0.24</v>
      </c>
      <c r="E218" s="18">
        <v>0.08</v>
      </c>
      <c r="F218" s="18">
        <v>0.18</v>
      </c>
      <c r="G218" s="18">
        <v>0.08</v>
      </c>
      <c r="H218" s="18">
        <v>3.85E-2</v>
      </c>
      <c r="I218" s="18">
        <v>5.5E-2</v>
      </c>
      <c r="J218" s="18">
        <v>6</v>
      </c>
      <c r="K218" s="18">
        <v>7</v>
      </c>
      <c r="L218" s="18" t="s">
        <v>43</v>
      </c>
      <c r="M218" s="18" t="s">
        <v>44</v>
      </c>
      <c r="N218" s="18" t="s">
        <v>45</v>
      </c>
      <c r="O218" s="18">
        <v>10</v>
      </c>
      <c r="P218" s="18" t="s">
        <v>35</v>
      </c>
      <c r="Q218" s="18">
        <v>24.1</v>
      </c>
      <c r="R218" s="18">
        <f t="shared" si="21"/>
        <v>3</v>
      </c>
      <c r="S218" s="18">
        <f t="shared" si="22"/>
        <v>2</v>
      </c>
      <c r="T218" s="18">
        <f t="shared" si="23"/>
        <v>0</v>
      </c>
      <c r="U218" s="20" t="str">
        <f t="shared" si="24"/>
        <v>2</v>
      </c>
      <c r="V218" s="21">
        <f t="shared" si="25"/>
        <v>7.0199999999999985E-2</v>
      </c>
      <c r="W218" s="21">
        <f t="shared" si="26"/>
        <v>5.6159999999999988E-2</v>
      </c>
    </row>
    <row r="219" spans="1:23" x14ac:dyDescent="0.25">
      <c r="A219" s="18">
        <v>2428</v>
      </c>
      <c r="B219" s="18" t="s">
        <v>31</v>
      </c>
      <c r="C219" s="18">
        <v>0.26</v>
      </c>
      <c r="D219" s="18">
        <v>0.19</v>
      </c>
      <c r="E219" s="18">
        <v>7.4999999999999997E-2</v>
      </c>
      <c r="F219" s="18">
        <v>9.4500000000000001E-2</v>
      </c>
      <c r="G219" s="18">
        <v>4.4499999999999998E-2</v>
      </c>
      <c r="H219" s="18">
        <v>0.02</v>
      </c>
      <c r="I219" s="18">
        <v>0.03</v>
      </c>
      <c r="J219" s="18">
        <v>6</v>
      </c>
      <c r="K219" s="18">
        <v>5</v>
      </c>
      <c r="L219" s="18" t="s">
        <v>49</v>
      </c>
      <c r="M219" s="18" t="s">
        <v>50</v>
      </c>
      <c r="N219" s="18" t="s">
        <v>51</v>
      </c>
      <c r="O219" s="18">
        <v>6</v>
      </c>
      <c r="P219" s="18" t="s">
        <v>79</v>
      </c>
      <c r="Q219" s="18">
        <v>14.1</v>
      </c>
      <c r="R219" s="18">
        <f t="shared" si="21"/>
        <v>3</v>
      </c>
      <c r="S219" s="18">
        <f t="shared" si="22"/>
        <v>2</v>
      </c>
      <c r="T219" s="18">
        <f t="shared" si="23"/>
        <v>0</v>
      </c>
      <c r="U219" s="20" t="str">
        <f t="shared" si="24"/>
        <v>2</v>
      </c>
      <c r="V219" s="21">
        <f t="shared" si="25"/>
        <v>3.5043749999999999E-2</v>
      </c>
      <c r="W219" s="21">
        <f t="shared" si="26"/>
        <v>2.8035000000000001E-2</v>
      </c>
    </row>
    <row r="220" spans="1:23" x14ac:dyDescent="0.25">
      <c r="A220" s="18">
        <v>2654</v>
      </c>
      <c r="B220" s="18" t="s">
        <v>17</v>
      </c>
      <c r="C220" s="18">
        <v>0.52</v>
      </c>
      <c r="D220" s="18">
        <v>0.39500000000000002</v>
      </c>
      <c r="E220" s="18">
        <v>0.13500000000000001</v>
      </c>
      <c r="F220" s="18">
        <v>0.63300000000000001</v>
      </c>
      <c r="G220" s="18">
        <v>0.29849999999999999</v>
      </c>
      <c r="H220" s="18">
        <v>0.1295</v>
      </c>
      <c r="I220" s="18">
        <v>0.17499999999999999</v>
      </c>
      <c r="J220" s="18">
        <v>9</v>
      </c>
      <c r="K220" s="18">
        <v>6</v>
      </c>
      <c r="L220" s="18" t="s">
        <v>40</v>
      </c>
      <c r="M220" s="18" t="s">
        <v>41</v>
      </c>
      <c r="N220" s="18" t="s">
        <v>42</v>
      </c>
      <c r="O220" s="18">
        <v>2</v>
      </c>
      <c r="P220" s="18" t="s">
        <v>70</v>
      </c>
      <c r="Q220" s="18">
        <v>18</v>
      </c>
      <c r="R220" s="18">
        <f t="shared" si="21"/>
        <v>3</v>
      </c>
      <c r="S220" s="18">
        <f t="shared" si="22"/>
        <v>2</v>
      </c>
      <c r="T220" s="18">
        <f t="shared" si="23"/>
        <v>0</v>
      </c>
      <c r="U220" s="20" t="str">
        <f t="shared" si="24"/>
        <v>2</v>
      </c>
      <c r="V220" s="21">
        <f t="shared" si="25"/>
        <v>0.29012499999999997</v>
      </c>
      <c r="W220" s="21">
        <f t="shared" si="26"/>
        <v>0.23209999999999997</v>
      </c>
    </row>
    <row r="221" spans="1:23" x14ac:dyDescent="0.25">
      <c r="A221" s="18">
        <v>959</v>
      </c>
      <c r="B221" s="18" t="s">
        <v>17</v>
      </c>
      <c r="C221" s="18">
        <v>0.5</v>
      </c>
      <c r="D221" s="18">
        <v>0.38500000000000001</v>
      </c>
      <c r="E221" s="18">
        <v>0.12</v>
      </c>
      <c r="F221" s="18">
        <v>0.56000000000000005</v>
      </c>
      <c r="G221" s="18">
        <v>0.28349999999999997</v>
      </c>
      <c r="H221" s="18">
        <v>0.10299999999999999</v>
      </c>
      <c r="I221" s="18">
        <v>0.13500000000000001</v>
      </c>
      <c r="J221" s="18">
        <v>8</v>
      </c>
      <c r="K221" s="18">
        <v>7</v>
      </c>
      <c r="L221" s="18" t="s">
        <v>43</v>
      </c>
      <c r="M221" s="18" t="s">
        <v>44</v>
      </c>
      <c r="N221" s="18" t="s">
        <v>45</v>
      </c>
      <c r="O221" s="18">
        <v>3</v>
      </c>
      <c r="P221" s="18" t="s">
        <v>39</v>
      </c>
      <c r="Q221" s="18">
        <v>3.6</v>
      </c>
      <c r="R221" s="18">
        <f t="shared" si="21"/>
        <v>3</v>
      </c>
      <c r="S221" s="18">
        <f t="shared" si="22"/>
        <v>2</v>
      </c>
      <c r="T221" s="18">
        <f t="shared" si="23"/>
        <v>0</v>
      </c>
      <c r="U221" s="20" t="str">
        <f t="shared" si="24"/>
        <v>2</v>
      </c>
      <c r="V221" s="21">
        <f t="shared" si="25"/>
        <v>0.25246666666666667</v>
      </c>
      <c r="W221" s="21">
        <f t="shared" si="26"/>
        <v>0.20197333333333334</v>
      </c>
    </row>
    <row r="222" spans="1:23" x14ac:dyDescent="0.25">
      <c r="A222" s="18">
        <v>2856</v>
      </c>
      <c r="B222" s="18" t="s">
        <v>22</v>
      </c>
      <c r="C222" s="18">
        <v>0.65500000000000003</v>
      </c>
      <c r="D222" s="18">
        <v>0.51500000000000001</v>
      </c>
      <c r="E222" s="18">
        <v>0.155</v>
      </c>
      <c r="F222" s="18">
        <v>1.3089999999999999</v>
      </c>
      <c r="G222" s="18">
        <v>0.52400000000000002</v>
      </c>
      <c r="H222" s="18">
        <v>0.34599999999999997</v>
      </c>
      <c r="I222" s="18">
        <v>0.38500000000000001</v>
      </c>
      <c r="J222" s="18">
        <v>11</v>
      </c>
      <c r="K222" s="18">
        <v>9</v>
      </c>
      <c r="L222" s="18" t="s">
        <v>67</v>
      </c>
      <c r="M222" s="18" t="s">
        <v>68</v>
      </c>
      <c r="N222" s="18" t="s">
        <v>69</v>
      </c>
      <c r="O222" s="18">
        <v>7</v>
      </c>
      <c r="P222" s="18" t="s">
        <v>26</v>
      </c>
      <c r="Q222" s="18">
        <v>2.5</v>
      </c>
      <c r="R222" s="18">
        <f t="shared" si="21"/>
        <v>3</v>
      </c>
      <c r="S222" s="18">
        <f t="shared" si="22"/>
        <v>2</v>
      </c>
      <c r="T222" s="18">
        <f t="shared" si="23"/>
        <v>0</v>
      </c>
      <c r="U222" s="20" t="str">
        <f t="shared" si="24"/>
        <v>2</v>
      </c>
      <c r="V222" s="21">
        <f t="shared" si="25"/>
        <v>0.65995416666666662</v>
      </c>
      <c r="W222" s="21">
        <f t="shared" si="26"/>
        <v>0.52796333333333334</v>
      </c>
    </row>
    <row r="223" spans="1:23" x14ac:dyDescent="0.25">
      <c r="A223" s="18">
        <v>299</v>
      </c>
      <c r="B223" s="18" t="s">
        <v>31</v>
      </c>
      <c r="C223" s="18">
        <v>0.49</v>
      </c>
      <c r="D223" s="18">
        <v>0.39500000000000002</v>
      </c>
      <c r="E223" s="18">
        <v>0.14000000000000001</v>
      </c>
      <c r="F223" s="18">
        <v>0.54900000000000004</v>
      </c>
      <c r="G223" s="18">
        <v>0.2215</v>
      </c>
      <c r="H223" s="18">
        <v>0.1275</v>
      </c>
      <c r="I223" s="18">
        <v>0.15</v>
      </c>
      <c r="J223" s="18">
        <v>11</v>
      </c>
      <c r="K223" s="18">
        <v>9</v>
      </c>
      <c r="L223" s="18" t="s">
        <v>67</v>
      </c>
      <c r="M223" s="18" t="s">
        <v>68</v>
      </c>
      <c r="N223" s="18" t="s">
        <v>69</v>
      </c>
      <c r="O223" s="18">
        <v>5</v>
      </c>
      <c r="P223" s="18" t="s">
        <v>34</v>
      </c>
      <c r="Q223" s="18">
        <v>12.8</v>
      </c>
      <c r="R223" s="18">
        <f t="shared" si="21"/>
        <v>3</v>
      </c>
      <c r="S223" s="18">
        <f t="shared" si="22"/>
        <v>2</v>
      </c>
      <c r="T223" s="18">
        <f t="shared" si="23"/>
        <v>0</v>
      </c>
      <c r="U223" s="20" t="str">
        <f t="shared" si="24"/>
        <v>2</v>
      </c>
      <c r="V223" s="21">
        <f t="shared" si="25"/>
        <v>0.24933750000000002</v>
      </c>
      <c r="W223" s="21">
        <f t="shared" si="26"/>
        <v>0.19947000000000004</v>
      </c>
    </row>
    <row r="224" spans="1:23" x14ac:dyDescent="0.25">
      <c r="A224" s="18">
        <v>3859</v>
      </c>
      <c r="B224" s="18" t="s">
        <v>22</v>
      </c>
      <c r="C224" s="18">
        <v>0.56499999999999995</v>
      </c>
      <c r="D224" s="18">
        <v>0.45</v>
      </c>
      <c r="E224" s="18">
        <v>0.16500000000000001</v>
      </c>
      <c r="F224" s="18">
        <v>0.97650000000000003</v>
      </c>
      <c r="G224" s="18">
        <v>0.32200000000000001</v>
      </c>
      <c r="H224" s="18">
        <v>0.24399999999999999</v>
      </c>
      <c r="I224" s="18">
        <v>0.37</v>
      </c>
      <c r="J224" s="18">
        <v>12</v>
      </c>
      <c r="K224" s="18">
        <v>1</v>
      </c>
      <c r="L224" s="18" t="s">
        <v>65</v>
      </c>
      <c r="M224" s="18" t="s">
        <v>66</v>
      </c>
      <c r="N224" s="18" t="s">
        <v>29</v>
      </c>
      <c r="O224" s="18">
        <v>10</v>
      </c>
      <c r="P224" s="18" t="s">
        <v>35</v>
      </c>
      <c r="Q224" s="18">
        <v>24.1</v>
      </c>
      <c r="R224" s="18">
        <f t="shared" si="21"/>
        <v>3</v>
      </c>
      <c r="S224" s="18">
        <f t="shared" si="22"/>
        <v>2</v>
      </c>
      <c r="T224" s="18">
        <f t="shared" si="23"/>
        <v>0</v>
      </c>
      <c r="U224" s="20" t="str">
        <f t="shared" si="24"/>
        <v>2</v>
      </c>
      <c r="V224" s="21">
        <f t="shared" si="25"/>
        <v>0.46872000000000003</v>
      </c>
      <c r="W224" s="21">
        <f t="shared" si="26"/>
        <v>0.37497600000000003</v>
      </c>
    </row>
    <row r="225" spans="1:23" x14ac:dyDescent="0.25">
      <c r="A225" s="18">
        <v>1187</v>
      </c>
      <c r="B225" s="18" t="s">
        <v>22</v>
      </c>
      <c r="C225" s="18">
        <v>0.68500000000000005</v>
      </c>
      <c r="D225" s="18">
        <v>0.54</v>
      </c>
      <c r="E225" s="18">
        <v>0.215</v>
      </c>
      <c r="F225" s="18">
        <v>1.7024999999999999</v>
      </c>
      <c r="G225" s="18">
        <v>0.66400000000000003</v>
      </c>
      <c r="H225" s="18">
        <v>0.36549999999999999</v>
      </c>
      <c r="I225" s="18">
        <v>0.47349999999999998</v>
      </c>
      <c r="J225" s="18">
        <v>14</v>
      </c>
      <c r="K225" s="18">
        <v>14</v>
      </c>
      <c r="L225" s="18" t="s">
        <v>60</v>
      </c>
      <c r="M225" s="18" t="s">
        <v>61</v>
      </c>
      <c r="N225" s="18" t="s">
        <v>62</v>
      </c>
      <c r="O225" s="18">
        <v>4</v>
      </c>
      <c r="P225" s="18" t="s">
        <v>59</v>
      </c>
      <c r="Q225" s="18">
        <v>6.1</v>
      </c>
      <c r="R225" s="18">
        <f t="shared" si="21"/>
        <v>3</v>
      </c>
      <c r="S225" s="18">
        <f t="shared" si="22"/>
        <v>2</v>
      </c>
      <c r="T225" s="18">
        <f t="shared" si="23"/>
        <v>0</v>
      </c>
      <c r="U225" s="20" t="str">
        <f t="shared" si="24"/>
        <v>2</v>
      </c>
      <c r="V225" s="21">
        <f t="shared" si="25"/>
        <v>0.89097499999999996</v>
      </c>
      <c r="W225" s="21">
        <f t="shared" si="26"/>
        <v>0.71277999999999997</v>
      </c>
    </row>
    <row r="226" spans="1:23" x14ac:dyDescent="0.25">
      <c r="A226" s="18">
        <v>2435</v>
      </c>
      <c r="B226" s="18" t="s">
        <v>17</v>
      </c>
      <c r="C226" s="18">
        <v>0.63500000000000001</v>
      </c>
      <c r="D226" s="18">
        <v>0.5</v>
      </c>
      <c r="E226" s="18">
        <v>0.18</v>
      </c>
      <c r="F226" s="18">
        <v>1.319</v>
      </c>
      <c r="G226" s="18">
        <v>0.54849999999999999</v>
      </c>
      <c r="H226" s="18">
        <v>0.29199999999999998</v>
      </c>
      <c r="I226" s="18">
        <v>0.49</v>
      </c>
      <c r="J226" s="18">
        <v>16</v>
      </c>
      <c r="K226" s="18">
        <v>7</v>
      </c>
      <c r="L226" s="18" t="s">
        <v>43</v>
      </c>
      <c r="M226" s="18" t="s">
        <v>44</v>
      </c>
      <c r="N226" s="18" t="s">
        <v>45</v>
      </c>
      <c r="O226" s="18">
        <v>10</v>
      </c>
      <c r="P226" s="18" t="s">
        <v>35</v>
      </c>
      <c r="Q226" s="18">
        <v>24.1</v>
      </c>
      <c r="R226" s="18">
        <f t="shared" si="21"/>
        <v>1</v>
      </c>
      <c r="S226" s="18">
        <f t="shared" si="22"/>
        <v>3</v>
      </c>
      <c r="T226" s="18">
        <f t="shared" si="23"/>
        <v>0</v>
      </c>
      <c r="U226" s="20" t="str">
        <f t="shared" si="24"/>
        <v>1</v>
      </c>
      <c r="V226" s="21">
        <f t="shared" si="25"/>
        <v>0.66279749999999993</v>
      </c>
      <c r="W226" s="21">
        <f t="shared" si="26"/>
        <v>0.99419624999999989</v>
      </c>
    </row>
    <row r="227" spans="1:23" x14ac:dyDescent="0.25">
      <c r="A227" s="18">
        <v>2259</v>
      </c>
      <c r="B227" s="18" t="s">
        <v>31</v>
      </c>
      <c r="C227" s="18">
        <v>0.43</v>
      </c>
      <c r="D227" s="18">
        <v>0.33500000000000002</v>
      </c>
      <c r="E227" s="18">
        <v>0.115</v>
      </c>
      <c r="F227" s="18">
        <v>0.40600000000000003</v>
      </c>
      <c r="G227" s="18">
        <v>0.16600000000000001</v>
      </c>
      <c r="H227" s="18">
        <v>9.35E-2</v>
      </c>
      <c r="I227" s="18">
        <v>0.13500000000000001</v>
      </c>
      <c r="J227" s="18">
        <v>8</v>
      </c>
      <c r="K227" s="18">
        <v>10</v>
      </c>
      <c r="L227" s="18" t="s">
        <v>23</v>
      </c>
      <c r="M227" s="18" t="s">
        <v>24</v>
      </c>
      <c r="N227" s="18" t="s">
        <v>25</v>
      </c>
      <c r="O227" s="18">
        <v>4</v>
      </c>
      <c r="P227" s="18" t="s">
        <v>59</v>
      </c>
      <c r="Q227" s="18">
        <v>6.1</v>
      </c>
      <c r="R227" s="18">
        <f t="shared" si="21"/>
        <v>3</v>
      </c>
      <c r="S227" s="18">
        <f t="shared" si="22"/>
        <v>2</v>
      </c>
      <c r="T227" s="18">
        <f t="shared" si="23"/>
        <v>0</v>
      </c>
      <c r="U227" s="20" t="str">
        <f t="shared" si="24"/>
        <v>2</v>
      </c>
      <c r="V227" s="21">
        <f t="shared" si="25"/>
        <v>0.17458000000000004</v>
      </c>
      <c r="W227" s="21">
        <f t="shared" si="26"/>
        <v>0.13966400000000004</v>
      </c>
    </row>
    <row r="228" spans="1:23" x14ac:dyDescent="0.25">
      <c r="A228" s="18">
        <v>3702</v>
      </c>
      <c r="B228" s="18" t="s">
        <v>31</v>
      </c>
      <c r="C228" s="18">
        <v>0.66</v>
      </c>
      <c r="D228" s="18">
        <v>0.51</v>
      </c>
      <c r="E228" s="18">
        <v>0.18</v>
      </c>
      <c r="F228" s="18">
        <v>1.2609999999999999</v>
      </c>
      <c r="G228" s="18">
        <v>0.5</v>
      </c>
      <c r="H228" s="18">
        <v>0.23350000000000001</v>
      </c>
      <c r="I228" s="18">
        <v>0.33900000000000002</v>
      </c>
      <c r="J228" s="18">
        <v>10</v>
      </c>
      <c r="K228" s="18">
        <v>4</v>
      </c>
      <c r="L228" s="18" t="s">
        <v>18</v>
      </c>
      <c r="M228" s="18" t="s">
        <v>19</v>
      </c>
      <c r="N228" s="18" t="s">
        <v>20</v>
      </c>
      <c r="O228" s="18">
        <v>3</v>
      </c>
      <c r="P228" s="18" t="s">
        <v>39</v>
      </c>
      <c r="Q228" s="18">
        <v>3.6</v>
      </c>
      <c r="R228" s="18">
        <f t="shared" si="21"/>
        <v>3</v>
      </c>
      <c r="S228" s="18">
        <f t="shared" si="22"/>
        <v>3</v>
      </c>
      <c r="T228" s="18">
        <f t="shared" si="23"/>
        <v>3</v>
      </c>
      <c r="U228" s="20" t="str">
        <f t="shared" si="24"/>
        <v>3</v>
      </c>
      <c r="V228" s="21">
        <f t="shared" si="25"/>
        <v>0.64100833333333329</v>
      </c>
      <c r="W228" s="21">
        <f t="shared" si="26"/>
        <v>0.64100833333333329</v>
      </c>
    </row>
    <row r="229" spans="1:23" x14ac:dyDescent="0.25">
      <c r="A229" s="18">
        <v>3144</v>
      </c>
      <c r="B229" s="18" t="s">
        <v>17</v>
      </c>
      <c r="C229" s="18">
        <v>0.2</v>
      </c>
      <c r="D229" s="18">
        <v>0.15</v>
      </c>
      <c r="E229" s="18">
        <v>0.04</v>
      </c>
      <c r="F229" s="18">
        <v>4.5999999999999999E-2</v>
      </c>
      <c r="G229" s="18">
        <v>2.1000000000000001E-2</v>
      </c>
      <c r="H229" s="18">
        <v>7.0000000000000001E-3</v>
      </c>
      <c r="I229" s="18">
        <v>6.4999999999999997E-3</v>
      </c>
      <c r="J229" s="18">
        <v>4</v>
      </c>
      <c r="K229" s="18">
        <v>9</v>
      </c>
      <c r="L229" s="18" t="s">
        <v>67</v>
      </c>
      <c r="M229" s="18" t="s">
        <v>68</v>
      </c>
      <c r="N229" s="18" t="s">
        <v>69</v>
      </c>
      <c r="O229" s="18">
        <v>4</v>
      </c>
      <c r="P229" s="18" t="s">
        <v>59</v>
      </c>
      <c r="Q229" s="18">
        <v>6.1</v>
      </c>
      <c r="R229" s="18">
        <f t="shared" si="21"/>
        <v>3</v>
      </c>
      <c r="S229" s="18">
        <f t="shared" si="22"/>
        <v>2</v>
      </c>
      <c r="T229" s="18">
        <f t="shared" si="23"/>
        <v>0</v>
      </c>
      <c r="U229" s="20" t="str">
        <f t="shared" si="24"/>
        <v>2</v>
      </c>
      <c r="V229" s="21">
        <f t="shared" si="25"/>
        <v>1.6023333333333334E-2</v>
      </c>
      <c r="W229" s="21">
        <f t="shared" si="26"/>
        <v>1.2818666666666667E-2</v>
      </c>
    </row>
    <row r="230" spans="1:23" x14ac:dyDescent="0.25">
      <c r="A230" s="18">
        <v>443</v>
      </c>
      <c r="B230" s="18" t="s">
        <v>22</v>
      </c>
      <c r="C230" s="18">
        <v>0.505</v>
      </c>
      <c r="D230" s="18">
        <v>0.42499999999999999</v>
      </c>
      <c r="E230" s="18">
        <v>0.14000000000000001</v>
      </c>
      <c r="F230" s="18">
        <v>0.85</v>
      </c>
      <c r="G230" s="18">
        <v>0.27500000000000002</v>
      </c>
      <c r="H230" s="18">
        <v>0.16250000000000001</v>
      </c>
      <c r="I230" s="18">
        <v>0.28499999999999998</v>
      </c>
      <c r="J230" s="18">
        <v>19</v>
      </c>
      <c r="K230" s="18">
        <v>6</v>
      </c>
      <c r="L230" s="18" t="s">
        <v>40</v>
      </c>
      <c r="M230" s="18" t="s">
        <v>41</v>
      </c>
      <c r="N230" s="18" t="s">
        <v>42</v>
      </c>
      <c r="O230" s="18">
        <v>7</v>
      </c>
      <c r="P230" s="18" t="s">
        <v>26</v>
      </c>
      <c r="Q230" s="18">
        <v>2.5</v>
      </c>
      <c r="R230" s="18">
        <f t="shared" si="21"/>
        <v>3</v>
      </c>
      <c r="S230" s="18">
        <f t="shared" si="22"/>
        <v>2</v>
      </c>
      <c r="T230" s="18">
        <f t="shared" si="23"/>
        <v>0</v>
      </c>
      <c r="U230" s="20" t="str">
        <f t="shared" si="24"/>
        <v>2</v>
      </c>
      <c r="V230" s="21">
        <f t="shared" si="25"/>
        <v>0.39241666666666664</v>
      </c>
      <c r="W230" s="21">
        <f t="shared" si="26"/>
        <v>0.31393333333333334</v>
      </c>
    </row>
    <row r="231" spans="1:23" x14ac:dyDescent="0.25">
      <c r="A231" s="18">
        <v>395</v>
      </c>
      <c r="B231" s="18" t="s">
        <v>17</v>
      </c>
      <c r="C231" s="18">
        <v>0.34499999999999997</v>
      </c>
      <c r="D231" s="18">
        <v>0.27500000000000002</v>
      </c>
      <c r="E231" s="18">
        <v>9.5000000000000001E-2</v>
      </c>
      <c r="F231" s="18">
        <v>0.19950000000000001</v>
      </c>
      <c r="G231" s="18">
        <v>7.5499999999999998E-2</v>
      </c>
      <c r="H231" s="18">
        <v>5.3499999999999999E-2</v>
      </c>
      <c r="I231" s="18">
        <v>7.0000000000000007E-2</v>
      </c>
      <c r="J231" s="18">
        <v>6</v>
      </c>
      <c r="K231" s="18">
        <v>12</v>
      </c>
      <c r="L231" s="18" t="s">
        <v>63</v>
      </c>
      <c r="M231" s="18" t="s">
        <v>64</v>
      </c>
      <c r="N231" s="18" t="s">
        <v>29</v>
      </c>
      <c r="O231" s="18">
        <v>3</v>
      </c>
      <c r="P231" s="18" t="s">
        <v>39</v>
      </c>
      <c r="Q231" s="18">
        <v>3.6</v>
      </c>
      <c r="R231" s="18">
        <f t="shared" si="21"/>
        <v>3</v>
      </c>
      <c r="S231" s="18">
        <f t="shared" si="22"/>
        <v>2</v>
      </c>
      <c r="T231" s="18">
        <f t="shared" si="23"/>
        <v>0</v>
      </c>
      <c r="U231" s="20" t="str">
        <f t="shared" si="24"/>
        <v>2</v>
      </c>
      <c r="V231" s="21">
        <f t="shared" si="25"/>
        <v>8.0298750000000016E-2</v>
      </c>
      <c r="W231" s="21">
        <f t="shared" si="26"/>
        <v>6.4239000000000018E-2</v>
      </c>
    </row>
    <row r="232" spans="1:23" x14ac:dyDescent="0.25">
      <c r="A232" s="18">
        <v>448</v>
      </c>
      <c r="B232" s="18" t="s">
        <v>31</v>
      </c>
      <c r="C232" s="18">
        <v>0.56499999999999995</v>
      </c>
      <c r="D232" s="18">
        <v>0.45500000000000002</v>
      </c>
      <c r="E232" s="18">
        <v>0.185</v>
      </c>
      <c r="F232" s="18">
        <v>0.92649999999999999</v>
      </c>
      <c r="G232" s="18">
        <v>0.35399999999999998</v>
      </c>
      <c r="H232" s="18">
        <v>0.1575</v>
      </c>
      <c r="I232" s="18">
        <v>0.375</v>
      </c>
      <c r="J232" s="18">
        <v>16</v>
      </c>
      <c r="K232" s="18">
        <v>14</v>
      </c>
      <c r="L232" s="18" t="s">
        <v>60</v>
      </c>
      <c r="M232" s="18" t="s">
        <v>61</v>
      </c>
      <c r="N232" s="18" t="s">
        <v>62</v>
      </c>
      <c r="O232" s="18">
        <v>9</v>
      </c>
      <c r="P232" s="18" t="s">
        <v>58</v>
      </c>
      <c r="Q232" s="18">
        <v>1.9</v>
      </c>
      <c r="R232" s="18">
        <f t="shared" si="21"/>
        <v>3</v>
      </c>
      <c r="S232" s="18">
        <f t="shared" si="22"/>
        <v>2</v>
      </c>
      <c r="T232" s="18">
        <f t="shared" si="23"/>
        <v>0</v>
      </c>
      <c r="U232" s="20" t="str">
        <f t="shared" si="24"/>
        <v>2</v>
      </c>
      <c r="V232" s="21">
        <f t="shared" si="25"/>
        <v>0.4485804166666667</v>
      </c>
      <c r="W232" s="21">
        <f t="shared" si="26"/>
        <v>0.3588643333333334</v>
      </c>
    </row>
    <row r="233" spans="1:23" x14ac:dyDescent="0.25">
      <c r="A233" s="18">
        <v>1405</v>
      </c>
      <c r="B233" s="18" t="s">
        <v>22</v>
      </c>
      <c r="C233" s="18">
        <v>0.65500000000000003</v>
      </c>
      <c r="D233" s="18">
        <v>0.52500000000000002</v>
      </c>
      <c r="E233" s="18">
        <v>0.19</v>
      </c>
      <c r="F233" s="18">
        <v>1.3594999999999999</v>
      </c>
      <c r="G233" s="18">
        <v>0.56399999999999995</v>
      </c>
      <c r="H233" s="18">
        <v>0.32150000000000001</v>
      </c>
      <c r="I233" s="18">
        <v>0.39850000000000002</v>
      </c>
      <c r="J233" s="18">
        <v>10</v>
      </c>
      <c r="K233" s="18">
        <v>5</v>
      </c>
      <c r="L233" s="18" t="s">
        <v>49</v>
      </c>
      <c r="M233" s="18" t="s">
        <v>50</v>
      </c>
      <c r="N233" s="18" t="s">
        <v>51</v>
      </c>
      <c r="O233" s="18">
        <v>4</v>
      </c>
      <c r="P233" s="18" t="s">
        <v>59</v>
      </c>
      <c r="Q233" s="18">
        <v>6.1</v>
      </c>
      <c r="R233" s="18">
        <f t="shared" si="21"/>
        <v>3</v>
      </c>
      <c r="S233" s="18">
        <f t="shared" si="22"/>
        <v>2</v>
      </c>
      <c r="T233" s="18">
        <f t="shared" si="23"/>
        <v>0</v>
      </c>
      <c r="U233" s="20" t="str">
        <f t="shared" si="24"/>
        <v>2</v>
      </c>
      <c r="V233" s="21">
        <f t="shared" si="25"/>
        <v>0.6956108333333334</v>
      </c>
      <c r="W233" s="21">
        <f t="shared" si="26"/>
        <v>0.55648866666666674</v>
      </c>
    </row>
    <row r="234" spans="1:23" x14ac:dyDescent="0.25">
      <c r="A234" s="18">
        <v>3776</v>
      </c>
      <c r="B234" s="18" t="s">
        <v>31</v>
      </c>
      <c r="C234" s="18">
        <v>0.57999999999999996</v>
      </c>
      <c r="D234" s="18">
        <v>0.45</v>
      </c>
      <c r="E234" s="18">
        <v>0.155</v>
      </c>
      <c r="F234" s="18">
        <v>0.82750000000000001</v>
      </c>
      <c r="G234" s="18">
        <v>0.32100000000000001</v>
      </c>
      <c r="H234" s="18">
        <v>0.19750000000000001</v>
      </c>
      <c r="I234" s="18">
        <v>0.2445</v>
      </c>
      <c r="J234" s="18">
        <v>8</v>
      </c>
      <c r="K234" s="18">
        <v>2</v>
      </c>
      <c r="L234" s="18" t="s">
        <v>52</v>
      </c>
      <c r="M234" s="18" t="s">
        <v>53</v>
      </c>
      <c r="N234" s="18" t="s">
        <v>54</v>
      </c>
      <c r="O234" s="18">
        <v>8</v>
      </c>
      <c r="P234" s="18" t="s">
        <v>30</v>
      </c>
      <c r="Q234" s="18">
        <v>12.3</v>
      </c>
      <c r="R234" s="18">
        <f t="shared" si="21"/>
        <v>3</v>
      </c>
      <c r="S234" s="18">
        <f t="shared" si="22"/>
        <v>2</v>
      </c>
      <c r="T234" s="18">
        <f t="shared" si="23"/>
        <v>0</v>
      </c>
      <c r="U234" s="20" t="str">
        <f t="shared" si="24"/>
        <v>2</v>
      </c>
      <c r="V234" s="21">
        <f t="shared" si="25"/>
        <v>0.3978895833333333</v>
      </c>
      <c r="W234" s="21">
        <f t="shared" si="26"/>
        <v>0.31831166666666666</v>
      </c>
    </row>
    <row r="235" spans="1:23" x14ac:dyDescent="0.25">
      <c r="A235" s="18">
        <v>3210</v>
      </c>
      <c r="B235" s="18" t="s">
        <v>17</v>
      </c>
      <c r="C235" s="18">
        <v>0.43</v>
      </c>
      <c r="D235" s="18">
        <v>0.34</v>
      </c>
      <c r="E235" s="18">
        <v>0.125</v>
      </c>
      <c r="F235" s="18">
        <v>0.38400000000000001</v>
      </c>
      <c r="G235" s="18">
        <v>0.13750000000000001</v>
      </c>
      <c r="H235" s="18">
        <v>6.0999999999999999E-2</v>
      </c>
      <c r="I235" s="18">
        <v>0.14599999999999999</v>
      </c>
      <c r="J235" s="18">
        <v>14</v>
      </c>
      <c r="K235" s="18">
        <v>7</v>
      </c>
      <c r="L235" s="18" t="s">
        <v>43</v>
      </c>
      <c r="M235" s="18" t="s">
        <v>44</v>
      </c>
      <c r="N235" s="18" t="s">
        <v>45</v>
      </c>
      <c r="O235" s="18">
        <v>5</v>
      </c>
      <c r="P235" s="18" t="s">
        <v>34</v>
      </c>
      <c r="Q235" s="18">
        <v>12.8</v>
      </c>
      <c r="R235" s="18">
        <f t="shared" si="21"/>
        <v>3</v>
      </c>
      <c r="S235" s="18">
        <f t="shared" si="22"/>
        <v>2</v>
      </c>
      <c r="T235" s="18">
        <f t="shared" si="23"/>
        <v>0</v>
      </c>
      <c r="U235" s="20" t="str">
        <f t="shared" si="24"/>
        <v>2</v>
      </c>
      <c r="V235" s="21">
        <f t="shared" si="25"/>
        <v>0.16608000000000001</v>
      </c>
      <c r="W235" s="21">
        <f t="shared" si="26"/>
        <v>0.13286400000000001</v>
      </c>
    </row>
    <row r="236" spans="1:23" x14ac:dyDescent="0.25">
      <c r="A236" s="18">
        <v>2183</v>
      </c>
      <c r="B236" s="18" t="s">
        <v>31</v>
      </c>
      <c r="C236" s="18">
        <v>0.55000000000000004</v>
      </c>
      <c r="D236" s="18">
        <v>0.43</v>
      </c>
      <c r="E236" s="18">
        <v>0.16</v>
      </c>
      <c r="F236" s="18">
        <v>0.92949999999999999</v>
      </c>
      <c r="G236" s="18">
        <v>0.317</v>
      </c>
      <c r="H236" s="18">
        <v>0.17349999999999999</v>
      </c>
      <c r="I236" s="18">
        <v>0.35499999999999998</v>
      </c>
      <c r="J236" s="18">
        <v>13</v>
      </c>
      <c r="K236" s="18">
        <v>9</v>
      </c>
      <c r="L236" s="18" t="s">
        <v>67</v>
      </c>
      <c r="M236" s="18" t="s">
        <v>68</v>
      </c>
      <c r="N236" s="18" t="s">
        <v>69</v>
      </c>
      <c r="O236" s="18">
        <v>2</v>
      </c>
      <c r="P236" s="18" t="s">
        <v>70</v>
      </c>
      <c r="Q236" s="18">
        <v>18</v>
      </c>
      <c r="R236" s="18">
        <f t="shared" si="21"/>
        <v>3</v>
      </c>
      <c r="S236" s="18">
        <f t="shared" si="22"/>
        <v>2</v>
      </c>
      <c r="T236" s="18">
        <f t="shared" si="23"/>
        <v>0</v>
      </c>
      <c r="U236" s="20" t="str">
        <f t="shared" si="24"/>
        <v>2</v>
      </c>
      <c r="V236" s="21">
        <f t="shared" si="25"/>
        <v>0.43996333333333332</v>
      </c>
      <c r="W236" s="21">
        <f t="shared" si="26"/>
        <v>0.35197066666666665</v>
      </c>
    </row>
    <row r="237" spans="1:23" x14ac:dyDescent="0.25">
      <c r="A237" s="18">
        <v>1250</v>
      </c>
      <c r="B237" s="18" t="s">
        <v>17</v>
      </c>
      <c r="C237" s="18">
        <v>0.39500000000000002</v>
      </c>
      <c r="D237" s="18">
        <v>0.27</v>
      </c>
      <c r="E237" s="18">
        <v>0.1</v>
      </c>
      <c r="F237" s="18">
        <v>0.29849999999999999</v>
      </c>
      <c r="G237" s="18">
        <v>0.14449999999999999</v>
      </c>
      <c r="H237" s="18">
        <v>6.0999999999999999E-2</v>
      </c>
      <c r="I237" s="18">
        <v>8.2000000000000003E-2</v>
      </c>
      <c r="J237" s="18">
        <v>5</v>
      </c>
      <c r="K237" s="18">
        <v>1</v>
      </c>
      <c r="L237" s="18" t="s">
        <v>65</v>
      </c>
      <c r="M237" s="18" t="s">
        <v>66</v>
      </c>
      <c r="N237" s="18" t="s">
        <v>29</v>
      </c>
      <c r="O237" s="18">
        <v>6</v>
      </c>
      <c r="P237" s="18" t="s">
        <v>79</v>
      </c>
      <c r="Q237" s="18">
        <v>14.1</v>
      </c>
      <c r="R237" s="18">
        <f t="shared" si="21"/>
        <v>3</v>
      </c>
      <c r="S237" s="18">
        <f t="shared" si="22"/>
        <v>2</v>
      </c>
      <c r="T237" s="18">
        <f t="shared" si="23"/>
        <v>0</v>
      </c>
      <c r="U237" s="20" t="str">
        <f t="shared" si="24"/>
        <v>2</v>
      </c>
      <c r="V237" s="21">
        <f t="shared" si="25"/>
        <v>0.12263375</v>
      </c>
      <c r="W237" s="21">
        <f t="shared" si="26"/>
        <v>9.8107E-2</v>
      </c>
    </row>
    <row r="238" spans="1:23" x14ac:dyDescent="0.25">
      <c r="A238" s="18">
        <v>2014</v>
      </c>
      <c r="B238" s="18" t="s">
        <v>31</v>
      </c>
      <c r="C238" s="18">
        <v>0.47</v>
      </c>
      <c r="D238" s="18">
        <v>0.36499999999999999</v>
      </c>
      <c r="E238" s="18">
        <v>0.13500000000000001</v>
      </c>
      <c r="F238" s="18">
        <v>0.52200000000000002</v>
      </c>
      <c r="G238" s="18">
        <v>0.23949999999999999</v>
      </c>
      <c r="H238" s="18">
        <v>0.1525</v>
      </c>
      <c r="I238" s="18">
        <v>0.14499999999999999</v>
      </c>
      <c r="J238" s="18">
        <v>10</v>
      </c>
      <c r="K238" s="18">
        <v>5</v>
      </c>
      <c r="L238" s="18" t="s">
        <v>49</v>
      </c>
      <c r="M238" s="18" t="s">
        <v>50</v>
      </c>
      <c r="N238" s="18" t="s">
        <v>51</v>
      </c>
      <c r="O238" s="18">
        <v>4</v>
      </c>
      <c r="P238" s="18" t="s">
        <v>59</v>
      </c>
      <c r="Q238" s="18">
        <v>6.1</v>
      </c>
      <c r="R238" s="18">
        <f t="shared" si="21"/>
        <v>3</v>
      </c>
      <c r="S238" s="18">
        <f t="shared" si="22"/>
        <v>2</v>
      </c>
      <c r="T238" s="18">
        <f t="shared" si="23"/>
        <v>0</v>
      </c>
      <c r="U238" s="20" t="str">
        <f t="shared" si="24"/>
        <v>2</v>
      </c>
      <c r="V238" s="21">
        <f t="shared" si="25"/>
        <v>0.23229</v>
      </c>
      <c r="W238" s="21">
        <f t="shared" si="26"/>
        <v>0.185832</v>
      </c>
    </row>
    <row r="239" spans="1:23" x14ac:dyDescent="0.25">
      <c r="A239" s="18">
        <v>1006</v>
      </c>
      <c r="B239" s="18" t="s">
        <v>31</v>
      </c>
      <c r="C239" s="18">
        <v>0.60499999999999998</v>
      </c>
      <c r="D239" s="18">
        <v>0.47499999999999998</v>
      </c>
      <c r="E239" s="18">
        <v>0.155</v>
      </c>
      <c r="F239" s="18">
        <v>1.161</v>
      </c>
      <c r="G239" s="18">
        <v>0.57199999999999995</v>
      </c>
      <c r="H239" s="18">
        <v>0.2455</v>
      </c>
      <c r="I239" s="18">
        <v>0.27500000000000002</v>
      </c>
      <c r="J239" s="18">
        <v>9</v>
      </c>
      <c r="K239" s="18">
        <v>13</v>
      </c>
      <c r="L239" s="18" t="s">
        <v>27</v>
      </c>
      <c r="M239" s="18" t="s">
        <v>28</v>
      </c>
      <c r="N239" s="18" t="s">
        <v>29</v>
      </c>
      <c r="O239" s="18">
        <v>2</v>
      </c>
      <c r="P239" s="18" t="s">
        <v>70</v>
      </c>
      <c r="Q239" s="18">
        <v>18</v>
      </c>
      <c r="R239" s="18">
        <f t="shared" si="21"/>
        <v>3</v>
      </c>
      <c r="S239" s="18">
        <f t="shared" si="22"/>
        <v>3</v>
      </c>
      <c r="T239" s="18">
        <f t="shared" si="23"/>
        <v>3</v>
      </c>
      <c r="U239" s="20" t="str">
        <f t="shared" si="24"/>
        <v>3</v>
      </c>
      <c r="V239" s="21">
        <f t="shared" si="25"/>
        <v>0.56792249999999989</v>
      </c>
      <c r="W239" s="21">
        <f t="shared" si="26"/>
        <v>0.56792249999999989</v>
      </c>
    </row>
    <row r="240" spans="1:23" x14ac:dyDescent="0.25">
      <c r="A240" s="18">
        <v>1221</v>
      </c>
      <c r="B240" s="18" t="s">
        <v>17</v>
      </c>
      <c r="C240" s="18">
        <v>0.33</v>
      </c>
      <c r="D240" s="18">
        <v>0.25</v>
      </c>
      <c r="E240" s="18">
        <v>9.5000000000000001E-2</v>
      </c>
      <c r="F240" s="18">
        <v>0.20849999999999999</v>
      </c>
      <c r="G240" s="18">
        <v>0.10199999999999999</v>
      </c>
      <c r="H240" s="18">
        <v>3.95E-2</v>
      </c>
      <c r="I240" s="18">
        <v>5.1999999999999998E-2</v>
      </c>
      <c r="J240" s="18">
        <v>7</v>
      </c>
      <c r="K240" s="18">
        <v>8</v>
      </c>
      <c r="L240" s="18" t="s">
        <v>55</v>
      </c>
      <c r="M240" s="18" t="s">
        <v>56</v>
      </c>
      <c r="N240" s="18" t="s">
        <v>57</v>
      </c>
      <c r="O240" s="18">
        <v>1</v>
      </c>
      <c r="P240" s="18" t="s">
        <v>21</v>
      </c>
      <c r="Q240" s="18">
        <v>22.1</v>
      </c>
      <c r="R240" s="18">
        <f t="shared" si="21"/>
        <v>3</v>
      </c>
      <c r="S240" s="18">
        <f t="shared" si="22"/>
        <v>2</v>
      </c>
      <c r="T240" s="18">
        <f t="shared" si="23"/>
        <v>0</v>
      </c>
      <c r="U240" s="20" t="str">
        <f t="shared" si="24"/>
        <v>2</v>
      </c>
      <c r="V240" s="21">
        <f t="shared" si="25"/>
        <v>8.2531249999999987E-2</v>
      </c>
      <c r="W240" s="21">
        <f t="shared" si="26"/>
        <v>6.6024999999999986E-2</v>
      </c>
    </row>
    <row r="241" spans="1:23" x14ac:dyDescent="0.25">
      <c r="A241" s="18">
        <v>3855</v>
      </c>
      <c r="B241" s="18" t="s">
        <v>22</v>
      </c>
      <c r="C241" s="18">
        <v>0.48499999999999999</v>
      </c>
      <c r="D241" s="18">
        <v>0.4</v>
      </c>
      <c r="E241" s="18">
        <v>0.155</v>
      </c>
      <c r="F241" s="18">
        <v>0.73099999999999998</v>
      </c>
      <c r="G241" s="18">
        <v>0.23599999999999999</v>
      </c>
      <c r="H241" s="18">
        <v>0.183</v>
      </c>
      <c r="I241" s="18">
        <v>0.255</v>
      </c>
      <c r="J241" s="18">
        <v>11</v>
      </c>
      <c r="K241" s="18">
        <v>7</v>
      </c>
      <c r="L241" s="18" t="s">
        <v>43</v>
      </c>
      <c r="M241" s="18" t="s">
        <v>44</v>
      </c>
      <c r="N241" s="18" t="s">
        <v>45</v>
      </c>
      <c r="O241" s="18">
        <v>3</v>
      </c>
      <c r="P241" s="18" t="s">
        <v>39</v>
      </c>
      <c r="Q241" s="18">
        <v>3.6</v>
      </c>
      <c r="R241" s="18">
        <f t="shared" si="21"/>
        <v>3</v>
      </c>
      <c r="S241" s="18">
        <f t="shared" si="22"/>
        <v>2</v>
      </c>
      <c r="T241" s="18">
        <f t="shared" si="23"/>
        <v>0</v>
      </c>
      <c r="U241" s="20" t="str">
        <f t="shared" si="24"/>
        <v>2</v>
      </c>
      <c r="V241" s="21">
        <f t="shared" si="25"/>
        <v>0.33382333333333331</v>
      </c>
      <c r="W241" s="21">
        <f t="shared" si="26"/>
        <v>0.26705866666666667</v>
      </c>
    </row>
    <row r="242" spans="1:23" x14ac:dyDescent="0.25">
      <c r="A242" s="18">
        <v>687</v>
      </c>
      <c r="B242" s="18" t="s">
        <v>22</v>
      </c>
      <c r="C242" s="18">
        <v>0.53500000000000003</v>
      </c>
      <c r="D242" s="18">
        <v>0.4</v>
      </c>
      <c r="E242" s="18">
        <v>0.15</v>
      </c>
      <c r="F242" s="18">
        <v>0.80449999999999999</v>
      </c>
      <c r="G242" s="18">
        <v>0.33450000000000002</v>
      </c>
      <c r="H242" s="18">
        <v>0.21249999999999999</v>
      </c>
      <c r="I242" s="18">
        <v>0.21</v>
      </c>
      <c r="J242" s="18">
        <v>13</v>
      </c>
      <c r="K242" s="18">
        <v>13</v>
      </c>
      <c r="L242" s="18" t="s">
        <v>27</v>
      </c>
      <c r="M242" s="18" t="s">
        <v>28</v>
      </c>
      <c r="N242" s="18" t="s">
        <v>29</v>
      </c>
      <c r="O242" s="18">
        <v>7</v>
      </c>
      <c r="P242" s="18" t="s">
        <v>26</v>
      </c>
      <c r="Q242" s="18">
        <v>2.5</v>
      </c>
      <c r="R242" s="18">
        <f t="shared" si="21"/>
        <v>3</v>
      </c>
      <c r="S242" s="18">
        <f t="shared" si="22"/>
        <v>2</v>
      </c>
      <c r="T242" s="18">
        <f t="shared" si="23"/>
        <v>0</v>
      </c>
      <c r="U242" s="20" t="str">
        <f t="shared" si="24"/>
        <v>2</v>
      </c>
      <c r="V242" s="21">
        <f t="shared" si="25"/>
        <v>0.37342208333333332</v>
      </c>
      <c r="W242" s="21">
        <f t="shared" si="26"/>
        <v>0.29873766666666668</v>
      </c>
    </row>
    <row r="243" spans="1:23" x14ac:dyDescent="0.25">
      <c r="A243" s="18">
        <v>322</v>
      </c>
      <c r="B243" s="18" t="s">
        <v>17</v>
      </c>
      <c r="C243" s="18">
        <v>0.19</v>
      </c>
      <c r="D243" s="18">
        <v>0.14499999999999999</v>
      </c>
      <c r="E243" s="18">
        <v>0.04</v>
      </c>
      <c r="F243" s="18">
        <v>3.7999999999999999E-2</v>
      </c>
      <c r="G243" s="18">
        <v>1.6500000000000001E-2</v>
      </c>
      <c r="H243" s="18">
        <v>6.4999999999999997E-3</v>
      </c>
      <c r="I243" s="18">
        <v>1.4999999999999999E-2</v>
      </c>
      <c r="J243" s="18">
        <v>4</v>
      </c>
      <c r="K243" s="18">
        <v>10</v>
      </c>
      <c r="L243" s="18" t="s">
        <v>23</v>
      </c>
      <c r="M243" s="18" t="s">
        <v>24</v>
      </c>
      <c r="N243" s="18" t="s">
        <v>25</v>
      </c>
      <c r="O243" s="18">
        <v>2</v>
      </c>
      <c r="P243" s="18" t="s">
        <v>70</v>
      </c>
      <c r="Q243" s="18">
        <v>18</v>
      </c>
      <c r="R243" s="18">
        <f t="shared" si="21"/>
        <v>3</v>
      </c>
      <c r="S243" s="18">
        <f t="shared" si="22"/>
        <v>2</v>
      </c>
      <c r="T243" s="18">
        <f t="shared" si="23"/>
        <v>0</v>
      </c>
      <c r="U243" s="20" t="str">
        <f t="shared" si="24"/>
        <v>2</v>
      </c>
      <c r="V243" s="21">
        <f t="shared" si="25"/>
        <v>1.3141666666666668E-2</v>
      </c>
      <c r="W243" s="21">
        <f t="shared" si="26"/>
        <v>1.0513333333333335E-2</v>
      </c>
    </row>
    <row r="244" spans="1:23" x14ac:dyDescent="0.25">
      <c r="A244" s="18">
        <v>3335</v>
      </c>
      <c r="B244" s="18" t="s">
        <v>17</v>
      </c>
      <c r="C244" s="18">
        <v>0.39</v>
      </c>
      <c r="D244" s="18">
        <v>0.3</v>
      </c>
      <c r="E244" s="18">
        <v>0.105</v>
      </c>
      <c r="F244" s="18">
        <v>0.25900000000000001</v>
      </c>
      <c r="G244" s="18">
        <v>9.5500000000000002E-2</v>
      </c>
      <c r="H244" s="18">
        <v>3.7999999999999999E-2</v>
      </c>
      <c r="I244" s="18">
        <v>8.5000000000000006E-2</v>
      </c>
      <c r="J244" s="18">
        <v>8</v>
      </c>
      <c r="K244" s="18">
        <v>5</v>
      </c>
      <c r="L244" s="18" t="s">
        <v>49</v>
      </c>
      <c r="M244" s="18" t="s">
        <v>50</v>
      </c>
      <c r="N244" s="18" t="s">
        <v>51</v>
      </c>
      <c r="O244" s="18">
        <v>8</v>
      </c>
      <c r="P244" s="18" t="s">
        <v>30</v>
      </c>
      <c r="Q244" s="18">
        <v>12.3</v>
      </c>
      <c r="R244" s="18">
        <f t="shared" si="21"/>
        <v>3</v>
      </c>
      <c r="S244" s="18">
        <f t="shared" si="22"/>
        <v>2</v>
      </c>
      <c r="T244" s="18">
        <f t="shared" si="23"/>
        <v>0</v>
      </c>
      <c r="U244" s="20" t="str">
        <f t="shared" si="24"/>
        <v>2</v>
      </c>
      <c r="V244" s="21">
        <f t="shared" si="25"/>
        <v>0.10770083333333334</v>
      </c>
      <c r="W244" s="21">
        <f t="shared" si="26"/>
        <v>8.6160666666666677E-2</v>
      </c>
    </row>
    <row r="245" spans="1:23" x14ac:dyDescent="0.25">
      <c r="A245" s="18">
        <v>2388</v>
      </c>
      <c r="B245" s="18" t="s">
        <v>17</v>
      </c>
      <c r="C245" s="18">
        <v>0.47</v>
      </c>
      <c r="D245" s="18">
        <v>0.35</v>
      </c>
      <c r="E245" s="18">
        <v>0.13500000000000001</v>
      </c>
      <c r="F245" s="18">
        <v>0.56699999999999995</v>
      </c>
      <c r="G245" s="18">
        <v>0.23150000000000001</v>
      </c>
      <c r="H245" s="18">
        <v>0.14649999999999999</v>
      </c>
      <c r="I245" s="18">
        <v>0.1525</v>
      </c>
      <c r="J245" s="18">
        <v>11</v>
      </c>
      <c r="K245" s="18">
        <v>2</v>
      </c>
      <c r="L245" s="18" t="s">
        <v>52</v>
      </c>
      <c r="M245" s="18" t="s">
        <v>53</v>
      </c>
      <c r="N245" s="18" t="s">
        <v>54</v>
      </c>
      <c r="O245" s="18">
        <v>4</v>
      </c>
      <c r="P245" s="18" t="s">
        <v>59</v>
      </c>
      <c r="Q245" s="18">
        <v>6.1</v>
      </c>
      <c r="R245" s="18">
        <f t="shared" si="21"/>
        <v>3</v>
      </c>
      <c r="S245" s="18">
        <f t="shared" si="22"/>
        <v>2</v>
      </c>
      <c r="T245" s="18">
        <f t="shared" si="23"/>
        <v>0</v>
      </c>
      <c r="U245" s="20" t="str">
        <f t="shared" si="24"/>
        <v>2</v>
      </c>
      <c r="V245" s="21">
        <f t="shared" si="25"/>
        <v>0.25089749999999994</v>
      </c>
      <c r="W245" s="21">
        <f t="shared" si="26"/>
        <v>0.20071799999999995</v>
      </c>
    </row>
    <row r="246" spans="1:23" x14ac:dyDescent="0.25">
      <c r="A246" s="18">
        <v>2450</v>
      </c>
      <c r="B246" s="18" t="s">
        <v>22</v>
      </c>
      <c r="C246" s="18">
        <v>0.37</v>
      </c>
      <c r="D246" s="18">
        <v>0.28499999999999998</v>
      </c>
      <c r="E246" s="18">
        <v>0.105</v>
      </c>
      <c r="F246" s="18">
        <v>0.27</v>
      </c>
      <c r="G246" s="18">
        <v>0.1125</v>
      </c>
      <c r="H246" s="18">
        <v>5.8500000000000003E-2</v>
      </c>
      <c r="I246" s="18">
        <v>8.3500000000000005E-2</v>
      </c>
      <c r="J246" s="18">
        <v>9</v>
      </c>
      <c r="K246" s="18">
        <v>11</v>
      </c>
      <c r="L246" s="18" t="s">
        <v>37</v>
      </c>
      <c r="M246" s="18" t="s">
        <v>38</v>
      </c>
      <c r="N246" s="18" t="s">
        <v>29</v>
      </c>
      <c r="O246" s="18">
        <v>7</v>
      </c>
      <c r="P246" s="18" t="s">
        <v>26</v>
      </c>
      <c r="Q246" s="18">
        <v>2.5</v>
      </c>
      <c r="R246" s="18">
        <f t="shared" si="21"/>
        <v>3</v>
      </c>
      <c r="S246" s="18">
        <f t="shared" si="22"/>
        <v>2</v>
      </c>
      <c r="T246" s="18">
        <f t="shared" si="23"/>
        <v>0</v>
      </c>
      <c r="U246" s="20" t="str">
        <f t="shared" si="24"/>
        <v>2</v>
      </c>
      <c r="V246" s="21">
        <f t="shared" si="25"/>
        <v>0.11070000000000001</v>
      </c>
      <c r="W246" s="21">
        <f t="shared" si="26"/>
        <v>8.8560000000000014E-2</v>
      </c>
    </row>
    <row r="247" spans="1:23" x14ac:dyDescent="0.25">
      <c r="A247" s="18">
        <v>4164</v>
      </c>
      <c r="B247" s="18" t="s">
        <v>17</v>
      </c>
      <c r="C247" s="18">
        <v>0.39</v>
      </c>
      <c r="D247" s="18">
        <v>0.31</v>
      </c>
      <c r="E247" s="18">
        <v>8.5000000000000006E-2</v>
      </c>
      <c r="F247" s="18">
        <v>0.34399999999999997</v>
      </c>
      <c r="G247" s="18">
        <v>0.18099999999999999</v>
      </c>
      <c r="H247" s="18">
        <v>6.9500000000000006E-2</v>
      </c>
      <c r="I247" s="18">
        <v>7.9000000000000001E-2</v>
      </c>
      <c r="J247" s="18">
        <v>7</v>
      </c>
      <c r="K247" s="18">
        <v>15</v>
      </c>
      <c r="L247" s="18" t="s">
        <v>32</v>
      </c>
      <c r="M247" s="18" t="s">
        <v>33</v>
      </c>
      <c r="N247" s="18" t="s">
        <v>29</v>
      </c>
      <c r="O247" s="18">
        <v>1</v>
      </c>
      <c r="P247" s="18" t="s">
        <v>21</v>
      </c>
      <c r="Q247" s="18">
        <v>22.1</v>
      </c>
      <c r="R247" s="18">
        <f t="shared" si="21"/>
        <v>3</v>
      </c>
      <c r="S247" s="18">
        <f t="shared" si="22"/>
        <v>2</v>
      </c>
      <c r="T247" s="18">
        <f t="shared" si="23"/>
        <v>0</v>
      </c>
      <c r="U247" s="20" t="str">
        <f t="shared" si="24"/>
        <v>2</v>
      </c>
      <c r="V247" s="21">
        <f t="shared" si="25"/>
        <v>0.14247333333333334</v>
      </c>
      <c r="W247" s="21">
        <f t="shared" si="26"/>
        <v>0.11397866666666667</v>
      </c>
    </row>
    <row r="248" spans="1:23" x14ac:dyDescent="0.25">
      <c r="A248" s="18">
        <v>2591</v>
      </c>
      <c r="B248" s="18" t="s">
        <v>22</v>
      </c>
      <c r="C248" s="18">
        <v>0.57999999999999996</v>
      </c>
      <c r="D248" s="18">
        <v>0.44500000000000001</v>
      </c>
      <c r="E248" s="18">
        <v>0.14499999999999999</v>
      </c>
      <c r="F248" s="18">
        <v>0.88800000000000001</v>
      </c>
      <c r="G248" s="18">
        <v>0.41</v>
      </c>
      <c r="H248" s="18">
        <v>0.18149999999999999</v>
      </c>
      <c r="I248" s="18">
        <v>0.24249999999999999</v>
      </c>
      <c r="J248" s="18">
        <v>8</v>
      </c>
      <c r="K248" s="18">
        <v>5</v>
      </c>
      <c r="L248" s="18" t="s">
        <v>49</v>
      </c>
      <c r="M248" s="18" t="s">
        <v>50</v>
      </c>
      <c r="N248" s="18" t="s">
        <v>51</v>
      </c>
      <c r="O248" s="18">
        <v>8</v>
      </c>
      <c r="P248" s="18" t="s">
        <v>30</v>
      </c>
      <c r="Q248" s="18">
        <v>12.3</v>
      </c>
      <c r="R248" s="18">
        <f t="shared" si="21"/>
        <v>3</v>
      </c>
      <c r="S248" s="18">
        <f t="shared" si="22"/>
        <v>2</v>
      </c>
      <c r="T248" s="18">
        <f t="shared" si="23"/>
        <v>0</v>
      </c>
      <c r="U248" s="20" t="str">
        <f t="shared" si="24"/>
        <v>2</v>
      </c>
      <c r="V248" s="21">
        <f t="shared" si="25"/>
        <v>0.42475999999999997</v>
      </c>
      <c r="W248" s="21">
        <f t="shared" si="26"/>
        <v>0.339808</v>
      </c>
    </row>
    <row r="249" spans="1:23" x14ac:dyDescent="0.25">
      <c r="A249" s="18">
        <v>1788</v>
      </c>
      <c r="B249" s="18" t="s">
        <v>17</v>
      </c>
      <c r="C249" s="18">
        <v>0.54500000000000004</v>
      </c>
      <c r="D249" s="18">
        <v>0.42</v>
      </c>
      <c r="E249" s="18">
        <v>0.16500000000000001</v>
      </c>
      <c r="F249" s="18">
        <v>0.89349999999999996</v>
      </c>
      <c r="G249" s="18">
        <v>0.42349999999999999</v>
      </c>
      <c r="H249" s="18">
        <v>0.2195</v>
      </c>
      <c r="I249" s="18">
        <v>0.22800000000000001</v>
      </c>
      <c r="J249" s="18">
        <v>8</v>
      </c>
      <c r="K249" s="18">
        <v>13</v>
      </c>
      <c r="L249" s="18" t="s">
        <v>27</v>
      </c>
      <c r="M249" s="18" t="s">
        <v>28</v>
      </c>
      <c r="N249" s="18" t="s">
        <v>29</v>
      </c>
      <c r="O249" s="18">
        <v>7</v>
      </c>
      <c r="P249" s="18" t="s">
        <v>26</v>
      </c>
      <c r="Q249" s="18">
        <v>2.5</v>
      </c>
      <c r="R249" s="18">
        <f t="shared" si="21"/>
        <v>3</v>
      </c>
      <c r="S249" s="18">
        <f t="shared" si="22"/>
        <v>3</v>
      </c>
      <c r="T249" s="18">
        <f t="shared" si="23"/>
        <v>3</v>
      </c>
      <c r="U249" s="20" t="str">
        <f t="shared" si="24"/>
        <v>3</v>
      </c>
      <c r="V249" s="21">
        <f t="shared" si="25"/>
        <v>0.42143416666666667</v>
      </c>
      <c r="W249" s="21">
        <f t="shared" si="26"/>
        <v>0.42143416666666667</v>
      </c>
    </row>
    <row r="250" spans="1:23" x14ac:dyDescent="0.25">
      <c r="A250" s="18">
        <v>2871</v>
      </c>
      <c r="B250" s="18" t="s">
        <v>17</v>
      </c>
      <c r="C250" s="18">
        <v>0.37</v>
      </c>
      <c r="D250" s="18">
        <v>0.27</v>
      </c>
      <c r="E250" s="18">
        <v>0.09</v>
      </c>
      <c r="F250" s="18">
        <v>0.1855</v>
      </c>
      <c r="G250" s="18">
        <v>7.0000000000000007E-2</v>
      </c>
      <c r="H250" s="18">
        <v>4.2500000000000003E-2</v>
      </c>
      <c r="I250" s="18">
        <v>6.5000000000000002E-2</v>
      </c>
      <c r="J250" s="18">
        <v>7</v>
      </c>
      <c r="K250" s="18">
        <v>3</v>
      </c>
      <c r="L250" s="18" t="s">
        <v>46</v>
      </c>
      <c r="M250" s="18" t="s">
        <v>47</v>
      </c>
      <c r="N250" s="18" t="s">
        <v>48</v>
      </c>
      <c r="O250" s="18">
        <v>3</v>
      </c>
      <c r="P250" s="18" t="s">
        <v>39</v>
      </c>
      <c r="Q250" s="18">
        <v>3.6</v>
      </c>
      <c r="R250" s="18">
        <f t="shared" si="21"/>
        <v>3</v>
      </c>
      <c r="S250" s="18">
        <f t="shared" si="22"/>
        <v>2</v>
      </c>
      <c r="T250" s="18">
        <f t="shared" si="23"/>
        <v>0</v>
      </c>
      <c r="U250" s="20" t="str">
        <f t="shared" si="24"/>
        <v>2</v>
      </c>
      <c r="V250" s="21">
        <f t="shared" si="25"/>
        <v>7.51275E-2</v>
      </c>
      <c r="W250" s="21">
        <f t="shared" si="26"/>
        <v>6.0102000000000003E-2</v>
      </c>
    </row>
    <row r="251" spans="1:23" x14ac:dyDescent="0.25">
      <c r="A251" s="18">
        <v>565</v>
      </c>
      <c r="B251" s="18" t="s">
        <v>22</v>
      </c>
      <c r="C251" s="18">
        <v>0.47</v>
      </c>
      <c r="D251" s="18">
        <v>0.35499999999999998</v>
      </c>
      <c r="E251" s="18">
        <v>0.13</v>
      </c>
      <c r="F251" s="18">
        <v>0.54649999999999999</v>
      </c>
      <c r="G251" s="18">
        <v>0.20050000000000001</v>
      </c>
      <c r="H251" s="18">
        <v>0.126</v>
      </c>
      <c r="I251" s="18">
        <v>0.185</v>
      </c>
      <c r="J251" s="18">
        <v>14</v>
      </c>
      <c r="K251" s="18">
        <v>5</v>
      </c>
      <c r="L251" s="18" t="s">
        <v>49</v>
      </c>
      <c r="M251" s="18" t="s">
        <v>50</v>
      </c>
      <c r="N251" s="18" t="s">
        <v>51</v>
      </c>
      <c r="O251" s="18">
        <v>8</v>
      </c>
      <c r="P251" s="18" t="s">
        <v>30</v>
      </c>
      <c r="Q251" s="18">
        <v>12.3</v>
      </c>
      <c r="R251" s="18">
        <f t="shared" si="21"/>
        <v>3</v>
      </c>
      <c r="S251" s="18">
        <f t="shared" si="22"/>
        <v>2</v>
      </c>
      <c r="T251" s="18">
        <f t="shared" si="23"/>
        <v>0</v>
      </c>
      <c r="U251" s="20" t="str">
        <f t="shared" si="24"/>
        <v>2</v>
      </c>
      <c r="V251" s="21">
        <f t="shared" si="25"/>
        <v>0.24182624999999999</v>
      </c>
      <c r="W251" s="21">
        <f t="shared" si="26"/>
        <v>0.19346099999999999</v>
      </c>
    </row>
    <row r="252" spans="1:23" x14ac:dyDescent="0.25">
      <c r="A252" s="18">
        <v>3583</v>
      </c>
      <c r="B252" s="18" t="s">
        <v>22</v>
      </c>
      <c r="C252" s="18">
        <v>0.625</v>
      </c>
      <c r="D252" s="18">
        <v>0.47499999999999998</v>
      </c>
      <c r="E252" s="18">
        <v>0.16</v>
      </c>
      <c r="F252" s="18">
        <v>1.3334999999999999</v>
      </c>
      <c r="G252" s="18">
        <v>0.60499999999999998</v>
      </c>
      <c r="H252" s="18">
        <v>0.28749999999999998</v>
      </c>
      <c r="I252" s="18">
        <v>0.31900000000000001</v>
      </c>
      <c r="J252" s="18">
        <v>10</v>
      </c>
      <c r="K252" s="18">
        <v>10</v>
      </c>
      <c r="L252" s="18" t="s">
        <v>23</v>
      </c>
      <c r="M252" s="18" t="s">
        <v>24</v>
      </c>
      <c r="N252" s="18" t="s">
        <v>25</v>
      </c>
      <c r="O252" s="18">
        <v>5</v>
      </c>
      <c r="P252" s="18" t="s">
        <v>34</v>
      </c>
      <c r="Q252" s="18">
        <v>12.8</v>
      </c>
      <c r="R252" s="18">
        <f t="shared" si="21"/>
        <v>3</v>
      </c>
      <c r="S252" s="18">
        <f t="shared" si="22"/>
        <v>2</v>
      </c>
      <c r="T252" s="18">
        <f t="shared" si="23"/>
        <v>0</v>
      </c>
      <c r="U252" s="20" t="str">
        <f t="shared" si="24"/>
        <v>2</v>
      </c>
      <c r="V252" s="21">
        <f t="shared" si="25"/>
        <v>0.65786</v>
      </c>
      <c r="W252" s="21">
        <f t="shared" si="26"/>
        <v>0.52628799999999998</v>
      </c>
    </row>
    <row r="253" spans="1:23" x14ac:dyDescent="0.25">
      <c r="A253" s="18">
        <v>2746</v>
      </c>
      <c r="B253" s="18" t="s">
        <v>17</v>
      </c>
      <c r="C253" s="18">
        <v>0.48499999999999999</v>
      </c>
      <c r="D253" s="18">
        <v>0.38</v>
      </c>
      <c r="E253" s="18">
        <v>0.125</v>
      </c>
      <c r="F253" s="18">
        <v>0.52149999999999996</v>
      </c>
      <c r="G253" s="18">
        <v>0.2215</v>
      </c>
      <c r="H253" s="18">
        <v>0.11799999999999999</v>
      </c>
      <c r="I253" s="18">
        <v>0.16</v>
      </c>
      <c r="J253" s="18">
        <v>8</v>
      </c>
      <c r="K253" s="18">
        <v>11</v>
      </c>
      <c r="L253" s="18" t="s">
        <v>37</v>
      </c>
      <c r="M253" s="18" t="s">
        <v>38</v>
      </c>
      <c r="N253" s="18" t="s">
        <v>29</v>
      </c>
      <c r="O253" s="18">
        <v>6</v>
      </c>
      <c r="P253" s="18" t="s">
        <v>79</v>
      </c>
      <c r="Q253" s="18">
        <v>14.1</v>
      </c>
      <c r="R253" s="18">
        <f t="shared" si="21"/>
        <v>3</v>
      </c>
      <c r="S253" s="18">
        <f t="shared" si="22"/>
        <v>2</v>
      </c>
      <c r="T253" s="18">
        <f t="shared" si="23"/>
        <v>0</v>
      </c>
      <c r="U253" s="20" t="str">
        <f t="shared" si="24"/>
        <v>2</v>
      </c>
      <c r="V253" s="21">
        <f t="shared" si="25"/>
        <v>0.2338058333333333</v>
      </c>
      <c r="W253" s="21">
        <f t="shared" si="26"/>
        <v>0.18704466666666664</v>
      </c>
    </row>
    <row r="254" spans="1:23" x14ac:dyDescent="0.25">
      <c r="A254" s="18">
        <v>1040</v>
      </c>
      <c r="B254" s="18" t="s">
        <v>22</v>
      </c>
      <c r="C254" s="18">
        <v>0.66</v>
      </c>
      <c r="D254" s="18">
        <v>0.47499999999999998</v>
      </c>
      <c r="E254" s="18">
        <v>0.18</v>
      </c>
      <c r="F254" s="18">
        <v>1.3694999999999999</v>
      </c>
      <c r="G254" s="18">
        <v>0.64100000000000001</v>
      </c>
      <c r="H254" s="18">
        <v>0.29399999999999998</v>
      </c>
      <c r="I254" s="18">
        <v>0.33500000000000002</v>
      </c>
      <c r="J254" s="18">
        <v>6</v>
      </c>
      <c r="K254" s="18">
        <v>8</v>
      </c>
      <c r="L254" s="18" t="s">
        <v>55</v>
      </c>
      <c r="M254" s="18" t="s">
        <v>56</v>
      </c>
      <c r="N254" s="18" t="s">
        <v>57</v>
      </c>
      <c r="O254" s="18">
        <v>10</v>
      </c>
      <c r="P254" s="18" t="s">
        <v>35</v>
      </c>
      <c r="Q254" s="18">
        <v>24.1</v>
      </c>
      <c r="R254" s="18">
        <f t="shared" si="21"/>
        <v>3</v>
      </c>
      <c r="S254" s="18">
        <f t="shared" si="22"/>
        <v>2</v>
      </c>
      <c r="T254" s="18">
        <f t="shared" si="23"/>
        <v>0</v>
      </c>
      <c r="U254" s="20" t="str">
        <f t="shared" si="24"/>
        <v>2</v>
      </c>
      <c r="V254" s="21">
        <f t="shared" si="25"/>
        <v>0.68817374999999992</v>
      </c>
      <c r="W254" s="21">
        <f t="shared" si="26"/>
        <v>0.550539</v>
      </c>
    </row>
    <row r="255" spans="1:23" x14ac:dyDescent="0.25">
      <c r="A255" s="18">
        <v>3105</v>
      </c>
      <c r="B255" s="18" t="s">
        <v>31</v>
      </c>
      <c r="C255" s="18">
        <v>0.66</v>
      </c>
      <c r="D255" s="18">
        <v>0.52500000000000002</v>
      </c>
      <c r="E255" s="18">
        <v>0.2</v>
      </c>
      <c r="F255" s="18">
        <v>1.4890000000000001</v>
      </c>
      <c r="G255" s="18">
        <v>0.60650000000000004</v>
      </c>
      <c r="H255" s="18">
        <v>0.3795</v>
      </c>
      <c r="I255" s="18">
        <v>0.42099999999999999</v>
      </c>
      <c r="J255" s="18">
        <v>10</v>
      </c>
      <c r="K255" s="18">
        <v>15</v>
      </c>
      <c r="L255" s="18" t="s">
        <v>32</v>
      </c>
      <c r="M255" s="18" t="s">
        <v>33</v>
      </c>
      <c r="N255" s="18" t="s">
        <v>29</v>
      </c>
      <c r="O255" s="18">
        <v>9</v>
      </c>
      <c r="P255" s="18" t="s">
        <v>58</v>
      </c>
      <c r="Q255" s="18">
        <v>1.9</v>
      </c>
      <c r="R255" s="18">
        <f t="shared" si="21"/>
        <v>3</v>
      </c>
      <c r="S255" s="18">
        <f t="shared" si="22"/>
        <v>3</v>
      </c>
      <c r="T255" s="18">
        <f t="shared" si="23"/>
        <v>3</v>
      </c>
      <c r="U255" s="20" t="str">
        <f t="shared" si="24"/>
        <v>3</v>
      </c>
      <c r="V255" s="21">
        <f t="shared" si="25"/>
        <v>0.76559416666666669</v>
      </c>
      <c r="W255" s="21">
        <f t="shared" si="26"/>
        <v>0.76559416666666669</v>
      </c>
    </row>
    <row r="256" spans="1:23" x14ac:dyDescent="0.25">
      <c r="A256" s="18">
        <v>2932</v>
      </c>
      <c r="B256" s="18" t="s">
        <v>22</v>
      </c>
      <c r="C256" s="18">
        <v>0.61499999999999999</v>
      </c>
      <c r="D256" s="18">
        <v>0.51500000000000001</v>
      </c>
      <c r="E256" s="18">
        <v>0.13500000000000001</v>
      </c>
      <c r="F256" s="18">
        <v>1.1214999999999999</v>
      </c>
      <c r="G256" s="18">
        <v>0.54500000000000004</v>
      </c>
      <c r="H256" s="18">
        <v>0.23050000000000001</v>
      </c>
      <c r="I256" s="18">
        <v>0.28999999999999998</v>
      </c>
      <c r="J256" s="18">
        <v>9</v>
      </c>
      <c r="K256" s="18">
        <v>9</v>
      </c>
      <c r="L256" s="18" t="s">
        <v>67</v>
      </c>
      <c r="M256" s="18" t="s">
        <v>68</v>
      </c>
      <c r="N256" s="18" t="s">
        <v>69</v>
      </c>
      <c r="O256" s="18">
        <v>6</v>
      </c>
      <c r="P256" s="18" t="s">
        <v>79</v>
      </c>
      <c r="Q256" s="18">
        <v>14.1</v>
      </c>
      <c r="R256" s="18">
        <f t="shared" si="21"/>
        <v>3</v>
      </c>
      <c r="S256" s="18">
        <f t="shared" si="22"/>
        <v>2</v>
      </c>
      <c r="T256" s="18">
        <f t="shared" si="23"/>
        <v>0</v>
      </c>
      <c r="U256" s="20" t="str">
        <f t="shared" si="24"/>
        <v>2</v>
      </c>
      <c r="V256" s="21">
        <f t="shared" si="25"/>
        <v>0.55420791666666658</v>
      </c>
      <c r="W256" s="21">
        <f t="shared" si="26"/>
        <v>0.44336633333333331</v>
      </c>
    </row>
    <row r="257" spans="1:23" x14ac:dyDescent="0.25">
      <c r="A257" s="18">
        <v>1657</v>
      </c>
      <c r="B257" s="18" t="s">
        <v>22</v>
      </c>
      <c r="C257" s="18">
        <v>0.6</v>
      </c>
      <c r="D257" s="18">
        <v>0.47499999999999998</v>
      </c>
      <c r="E257" s="18">
        <v>0.15</v>
      </c>
      <c r="F257" s="18">
        <v>1.1299999999999999</v>
      </c>
      <c r="G257" s="18">
        <v>0.57499999999999996</v>
      </c>
      <c r="H257" s="18">
        <v>0.19600000000000001</v>
      </c>
      <c r="I257" s="18">
        <v>0.30499999999999999</v>
      </c>
      <c r="J257" s="18">
        <v>9</v>
      </c>
      <c r="K257" s="18">
        <v>11</v>
      </c>
      <c r="L257" s="18" t="s">
        <v>37</v>
      </c>
      <c r="M257" s="18" t="s">
        <v>38</v>
      </c>
      <c r="N257" s="18" t="s">
        <v>29</v>
      </c>
      <c r="O257" s="18">
        <v>3</v>
      </c>
      <c r="P257" s="18" t="s">
        <v>39</v>
      </c>
      <c r="Q257" s="18">
        <v>3.6</v>
      </c>
      <c r="R257" s="18">
        <f t="shared" si="21"/>
        <v>3</v>
      </c>
      <c r="S257" s="18">
        <f t="shared" si="22"/>
        <v>2</v>
      </c>
      <c r="T257" s="18">
        <f t="shared" si="23"/>
        <v>0</v>
      </c>
      <c r="U257" s="20" t="str">
        <f t="shared" si="24"/>
        <v>2</v>
      </c>
      <c r="V257" s="21">
        <f t="shared" si="25"/>
        <v>0.55087499999999978</v>
      </c>
      <c r="W257" s="21">
        <f t="shared" si="26"/>
        <v>0.44069999999999987</v>
      </c>
    </row>
    <row r="258" spans="1:23" x14ac:dyDescent="0.25">
      <c r="A258" s="18">
        <v>2013</v>
      </c>
      <c r="B258" s="18" t="s">
        <v>17</v>
      </c>
      <c r="C258" s="18">
        <v>0.46</v>
      </c>
      <c r="D258" s="18">
        <v>0.35</v>
      </c>
      <c r="E258" s="18">
        <v>0.11</v>
      </c>
      <c r="F258" s="18">
        <v>0.46750000000000003</v>
      </c>
      <c r="G258" s="18">
        <v>0.21249999999999999</v>
      </c>
      <c r="H258" s="18">
        <v>9.9000000000000005E-2</v>
      </c>
      <c r="I258" s="18">
        <v>0.13750000000000001</v>
      </c>
      <c r="J258" s="18">
        <v>7</v>
      </c>
      <c r="K258" s="18">
        <v>3</v>
      </c>
      <c r="L258" s="18" t="s">
        <v>46</v>
      </c>
      <c r="M258" s="18" t="s">
        <v>47</v>
      </c>
      <c r="N258" s="18" t="s">
        <v>48</v>
      </c>
      <c r="O258" s="18">
        <v>4</v>
      </c>
      <c r="P258" s="18" t="s">
        <v>59</v>
      </c>
      <c r="Q258" s="18">
        <v>6.1</v>
      </c>
      <c r="R258" s="18">
        <f t="shared" ref="R258:R321" si="27">IF(OR(AND(J258&gt;15,B258="I"),AND(B258="M",C258&gt;0.75),OR(AND(I258&gt;0.8,G258&gt;0.5),G258&gt;1.2)),1,3)</f>
        <v>3</v>
      </c>
      <c r="S258" s="18">
        <f t="shared" ref="S258:S321" si="28">IF(OR(AND(I258&lt;0.4,G258&lt;0.4),OR(C258&lt;0.36),OR(AND(J258&gt;15,B258="M"),J258&gt;18,B258="F")),2,3)</f>
        <v>2</v>
      </c>
      <c r="T258" s="18">
        <f t="shared" ref="T258:T321" si="29">IF(AND(R258=3, S258=3),3, 0)</f>
        <v>0</v>
      </c>
      <c r="U258" s="20" t="str">
        <f t="shared" ref="U258:U321" si="30">IF(R258=1,"1",IF(S258=2,"2",IF(AND(R258=3,S258=3),"3")))</f>
        <v>2</v>
      </c>
      <c r="V258" s="21">
        <f t="shared" ref="V258:V321" si="31">(1+1/3*(C258-0.5)+1/3*(D258-0.4)+1/3*(E258-0.4))*F258*0.5</f>
        <v>0.20414166666666667</v>
      </c>
      <c r="W258" s="21">
        <f t="shared" ref="W258:W321" si="32">IF(U258="1", V258*1.5, IF(U258="2", V258*0.8, V258))</f>
        <v>0.16331333333333334</v>
      </c>
    </row>
    <row r="259" spans="1:23" x14ac:dyDescent="0.25">
      <c r="A259" s="18">
        <v>2487</v>
      </c>
      <c r="B259" s="18" t="s">
        <v>22</v>
      </c>
      <c r="C259" s="18">
        <v>0.49</v>
      </c>
      <c r="D259" s="18">
        <v>0.4</v>
      </c>
      <c r="E259" s="18">
        <v>0.14499999999999999</v>
      </c>
      <c r="F259" s="18">
        <v>0.66349999999999998</v>
      </c>
      <c r="G259" s="18">
        <v>0.21</v>
      </c>
      <c r="H259" s="18">
        <v>0.1295</v>
      </c>
      <c r="I259" s="18">
        <v>0.2515</v>
      </c>
      <c r="J259" s="18">
        <v>13</v>
      </c>
      <c r="K259" s="18">
        <v>8</v>
      </c>
      <c r="L259" s="18" t="s">
        <v>55</v>
      </c>
      <c r="M259" s="18" t="s">
        <v>56</v>
      </c>
      <c r="N259" s="18" t="s">
        <v>57</v>
      </c>
      <c r="O259" s="18">
        <v>6</v>
      </c>
      <c r="P259" s="18" t="s">
        <v>79</v>
      </c>
      <c r="Q259" s="18">
        <v>14.1</v>
      </c>
      <c r="R259" s="18">
        <f t="shared" si="27"/>
        <v>3</v>
      </c>
      <c r="S259" s="18">
        <f t="shared" si="28"/>
        <v>2</v>
      </c>
      <c r="T259" s="18">
        <f t="shared" si="29"/>
        <v>0</v>
      </c>
      <c r="U259" s="20" t="str">
        <f t="shared" si="30"/>
        <v>2</v>
      </c>
      <c r="V259" s="21">
        <f t="shared" si="31"/>
        <v>0.30244541666666669</v>
      </c>
      <c r="W259" s="21">
        <f t="shared" si="32"/>
        <v>0.24195633333333336</v>
      </c>
    </row>
    <row r="260" spans="1:23" x14ac:dyDescent="0.25">
      <c r="A260" s="18">
        <v>591</v>
      </c>
      <c r="B260" s="18" t="s">
        <v>17</v>
      </c>
      <c r="C260" s="18">
        <v>0.51</v>
      </c>
      <c r="D260" s="18">
        <v>0.4</v>
      </c>
      <c r="E260" s="18">
        <v>0.15</v>
      </c>
      <c r="F260" s="18">
        <v>0.745</v>
      </c>
      <c r="G260" s="18">
        <v>0.28649999999999998</v>
      </c>
      <c r="H260" s="18">
        <v>0.16750000000000001</v>
      </c>
      <c r="I260" s="18">
        <v>0.23499999999999999</v>
      </c>
      <c r="J260" s="18">
        <v>13</v>
      </c>
      <c r="K260" s="18">
        <v>4</v>
      </c>
      <c r="L260" s="18" t="s">
        <v>18</v>
      </c>
      <c r="M260" s="18" t="s">
        <v>19</v>
      </c>
      <c r="N260" s="18" t="s">
        <v>20</v>
      </c>
      <c r="O260" s="18">
        <v>2</v>
      </c>
      <c r="P260" s="18" t="s">
        <v>70</v>
      </c>
      <c r="Q260" s="18">
        <v>18</v>
      </c>
      <c r="R260" s="18">
        <f t="shared" si="27"/>
        <v>3</v>
      </c>
      <c r="S260" s="18">
        <f t="shared" si="28"/>
        <v>2</v>
      </c>
      <c r="T260" s="18">
        <f t="shared" si="29"/>
        <v>0</v>
      </c>
      <c r="U260" s="20" t="str">
        <f t="shared" si="30"/>
        <v>2</v>
      </c>
      <c r="V260" s="21">
        <f t="shared" si="31"/>
        <v>0.3427</v>
      </c>
      <c r="W260" s="21">
        <f t="shared" si="32"/>
        <v>0.27416000000000001</v>
      </c>
    </row>
    <row r="261" spans="1:23" x14ac:dyDescent="0.25">
      <c r="A261" s="18">
        <v>1824</v>
      </c>
      <c r="B261" s="18" t="s">
        <v>31</v>
      </c>
      <c r="C261" s="18">
        <v>0.73</v>
      </c>
      <c r="D261" s="18">
        <v>0.57499999999999996</v>
      </c>
      <c r="E261" s="18">
        <v>0.21</v>
      </c>
      <c r="F261" s="18">
        <v>2.069</v>
      </c>
      <c r="G261" s="18">
        <v>0.92849999999999999</v>
      </c>
      <c r="H261" s="18">
        <v>0.40899999999999997</v>
      </c>
      <c r="I261" s="18">
        <v>0.64300000000000002</v>
      </c>
      <c r="J261" s="18">
        <v>11</v>
      </c>
      <c r="K261" s="18">
        <v>9</v>
      </c>
      <c r="L261" s="18" t="s">
        <v>67</v>
      </c>
      <c r="M261" s="18" t="s">
        <v>68</v>
      </c>
      <c r="N261" s="18" t="s">
        <v>69</v>
      </c>
      <c r="O261" s="18">
        <v>7</v>
      </c>
      <c r="P261" s="18" t="s">
        <v>26</v>
      </c>
      <c r="Q261" s="18">
        <v>2.5</v>
      </c>
      <c r="R261" s="18">
        <f t="shared" si="27"/>
        <v>3</v>
      </c>
      <c r="S261" s="18">
        <f t="shared" si="28"/>
        <v>3</v>
      </c>
      <c r="T261" s="18">
        <f t="shared" si="29"/>
        <v>3</v>
      </c>
      <c r="U261" s="20" t="str">
        <f t="shared" si="30"/>
        <v>3</v>
      </c>
      <c r="V261" s="21">
        <f t="shared" si="31"/>
        <v>1.1086391666666668</v>
      </c>
      <c r="W261" s="21">
        <f t="shared" si="32"/>
        <v>1.1086391666666668</v>
      </c>
    </row>
    <row r="262" spans="1:23" x14ac:dyDescent="0.25">
      <c r="A262" s="18">
        <v>1381</v>
      </c>
      <c r="B262" s="18" t="s">
        <v>31</v>
      </c>
      <c r="C262" s="18">
        <v>0.625</v>
      </c>
      <c r="D262" s="18">
        <v>0.45500000000000002</v>
      </c>
      <c r="E262" s="18">
        <v>0.17</v>
      </c>
      <c r="F262" s="18">
        <v>1.0820000000000001</v>
      </c>
      <c r="G262" s="18">
        <v>0.4955</v>
      </c>
      <c r="H262" s="18">
        <v>0.23449999999999999</v>
      </c>
      <c r="I262" s="18">
        <v>0.315</v>
      </c>
      <c r="J262" s="18">
        <v>9</v>
      </c>
      <c r="K262" s="18">
        <v>6</v>
      </c>
      <c r="L262" s="18" t="s">
        <v>40</v>
      </c>
      <c r="M262" s="18" t="s">
        <v>41</v>
      </c>
      <c r="N262" s="18" t="s">
        <v>42</v>
      </c>
      <c r="O262" s="18">
        <v>2</v>
      </c>
      <c r="P262" s="18" t="s">
        <v>70</v>
      </c>
      <c r="Q262" s="18">
        <v>18</v>
      </c>
      <c r="R262" s="18">
        <f t="shared" si="27"/>
        <v>3</v>
      </c>
      <c r="S262" s="18">
        <f t="shared" si="28"/>
        <v>3</v>
      </c>
      <c r="T262" s="18">
        <f t="shared" si="29"/>
        <v>3</v>
      </c>
      <c r="U262" s="20" t="str">
        <f t="shared" si="30"/>
        <v>3</v>
      </c>
      <c r="V262" s="21">
        <f t="shared" si="31"/>
        <v>0.53198333333333336</v>
      </c>
      <c r="W262" s="21">
        <f t="shared" si="32"/>
        <v>0.53198333333333336</v>
      </c>
    </row>
    <row r="263" spans="1:23" x14ac:dyDescent="0.25">
      <c r="A263" s="18">
        <v>1620</v>
      </c>
      <c r="B263" s="18" t="s">
        <v>17</v>
      </c>
      <c r="C263" s="18">
        <v>0.56000000000000005</v>
      </c>
      <c r="D263" s="18">
        <v>0.44500000000000001</v>
      </c>
      <c r="E263" s="18">
        <v>0.15</v>
      </c>
      <c r="F263" s="18">
        <v>0.82250000000000001</v>
      </c>
      <c r="G263" s="18">
        <v>0.36849999999999999</v>
      </c>
      <c r="H263" s="18">
        <v>0.187</v>
      </c>
      <c r="I263" s="18">
        <v>0.23599999999999999</v>
      </c>
      <c r="J263" s="18">
        <v>10</v>
      </c>
      <c r="K263" s="18">
        <v>12</v>
      </c>
      <c r="L263" s="18" t="s">
        <v>63</v>
      </c>
      <c r="M263" s="18" t="s">
        <v>64</v>
      </c>
      <c r="N263" s="18" t="s">
        <v>29</v>
      </c>
      <c r="O263" s="18">
        <v>3</v>
      </c>
      <c r="P263" s="18" t="s">
        <v>39</v>
      </c>
      <c r="Q263" s="18">
        <v>3.6</v>
      </c>
      <c r="R263" s="18">
        <f t="shared" si="27"/>
        <v>3</v>
      </c>
      <c r="S263" s="18">
        <f t="shared" si="28"/>
        <v>2</v>
      </c>
      <c r="T263" s="18">
        <f t="shared" si="29"/>
        <v>0</v>
      </c>
      <c r="U263" s="20" t="str">
        <f t="shared" si="30"/>
        <v>2</v>
      </c>
      <c r="V263" s="21">
        <f t="shared" si="31"/>
        <v>0.39137291666666663</v>
      </c>
      <c r="W263" s="21">
        <f t="shared" si="32"/>
        <v>0.31309833333333331</v>
      </c>
    </row>
    <row r="264" spans="1:23" x14ac:dyDescent="0.25">
      <c r="A264" s="18">
        <v>281</v>
      </c>
      <c r="B264" s="18" t="s">
        <v>22</v>
      </c>
      <c r="C264" s="18">
        <v>0.53500000000000003</v>
      </c>
      <c r="D264" s="18">
        <v>0.41499999999999998</v>
      </c>
      <c r="E264" s="18">
        <v>0.185</v>
      </c>
      <c r="F264" s="18">
        <v>0.84150000000000003</v>
      </c>
      <c r="G264" s="18">
        <v>0.314</v>
      </c>
      <c r="H264" s="18">
        <v>0.1585</v>
      </c>
      <c r="I264" s="18">
        <v>0.3</v>
      </c>
      <c r="J264" s="18">
        <v>15</v>
      </c>
      <c r="K264" s="18">
        <v>9</v>
      </c>
      <c r="L264" s="18" t="s">
        <v>67</v>
      </c>
      <c r="M264" s="18" t="s">
        <v>68</v>
      </c>
      <c r="N264" s="18" t="s">
        <v>69</v>
      </c>
      <c r="O264" s="18">
        <v>5</v>
      </c>
      <c r="P264" s="18" t="s">
        <v>34</v>
      </c>
      <c r="Q264" s="18">
        <v>12.8</v>
      </c>
      <c r="R264" s="18">
        <f t="shared" si="27"/>
        <v>3</v>
      </c>
      <c r="S264" s="18">
        <f t="shared" si="28"/>
        <v>2</v>
      </c>
      <c r="T264" s="18">
        <f t="shared" si="29"/>
        <v>0</v>
      </c>
      <c r="U264" s="20" t="str">
        <f t="shared" si="30"/>
        <v>2</v>
      </c>
      <c r="V264" s="21">
        <f t="shared" si="31"/>
        <v>0.39760875000000001</v>
      </c>
      <c r="W264" s="21">
        <f t="shared" si="32"/>
        <v>0.31808700000000001</v>
      </c>
    </row>
    <row r="265" spans="1:23" x14ac:dyDescent="0.25">
      <c r="A265" s="18">
        <v>2685</v>
      </c>
      <c r="B265" s="18" t="s">
        <v>22</v>
      </c>
      <c r="C265" s="18">
        <v>0.625</v>
      </c>
      <c r="D265" s="18">
        <v>0.49</v>
      </c>
      <c r="E265" s="18">
        <v>0.155</v>
      </c>
      <c r="F265" s="18">
        <v>1.115</v>
      </c>
      <c r="G265" s="18">
        <v>0.48399999999999999</v>
      </c>
      <c r="H265" s="18">
        <v>0.27700000000000002</v>
      </c>
      <c r="I265" s="18">
        <v>0.3095</v>
      </c>
      <c r="J265" s="18">
        <v>9</v>
      </c>
      <c r="K265" s="18">
        <v>8</v>
      </c>
      <c r="L265" s="18" t="s">
        <v>55</v>
      </c>
      <c r="M265" s="18" t="s">
        <v>56</v>
      </c>
      <c r="N265" s="18" t="s">
        <v>57</v>
      </c>
      <c r="O265" s="18">
        <v>9</v>
      </c>
      <c r="P265" s="18" t="s">
        <v>58</v>
      </c>
      <c r="Q265" s="18">
        <v>1.9</v>
      </c>
      <c r="R265" s="18">
        <f t="shared" si="27"/>
        <v>3</v>
      </c>
      <c r="S265" s="18">
        <f t="shared" si="28"/>
        <v>2</v>
      </c>
      <c r="T265" s="18">
        <f t="shared" si="29"/>
        <v>0</v>
      </c>
      <c r="U265" s="20" t="str">
        <f t="shared" si="30"/>
        <v>2</v>
      </c>
      <c r="V265" s="21">
        <f t="shared" si="31"/>
        <v>0.551925</v>
      </c>
      <c r="W265" s="21">
        <f t="shared" si="32"/>
        <v>0.44154000000000004</v>
      </c>
    </row>
    <row r="266" spans="1:23" x14ac:dyDescent="0.25">
      <c r="A266" s="18">
        <v>2075</v>
      </c>
      <c r="B266" s="18" t="s">
        <v>22</v>
      </c>
      <c r="C266" s="18">
        <v>0.58499999999999996</v>
      </c>
      <c r="D266" s="18">
        <v>0.48499999999999999</v>
      </c>
      <c r="E266" s="18">
        <v>0.15</v>
      </c>
      <c r="F266" s="18">
        <v>1.079</v>
      </c>
      <c r="G266" s="18">
        <v>0.41449999999999998</v>
      </c>
      <c r="H266" s="18">
        <v>0.21149999999999999</v>
      </c>
      <c r="I266" s="18">
        <v>0.35599999999999998</v>
      </c>
      <c r="J266" s="18">
        <v>11</v>
      </c>
      <c r="K266" s="18">
        <v>2</v>
      </c>
      <c r="L266" s="18" t="s">
        <v>52</v>
      </c>
      <c r="M266" s="18" t="s">
        <v>53</v>
      </c>
      <c r="N266" s="18" t="s">
        <v>54</v>
      </c>
      <c r="O266" s="18">
        <v>8</v>
      </c>
      <c r="P266" s="18" t="s">
        <v>30</v>
      </c>
      <c r="Q266" s="18">
        <v>12.3</v>
      </c>
      <c r="R266" s="18">
        <f t="shared" si="27"/>
        <v>3</v>
      </c>
      <c r="S266" s="18">
        <f t="shared" si="28"/>
        <v>2</v>
      </c>
      <c r="T266" s="18">
        <f t="shared" si="29"/>
        <v>0</v>
      </c>
      <c r="U266" s="20" t="str">
        <f t="shared" si="30"/>
        <v>2</v>
      </c>
      <c r="V266" s="21">
        <f t="shared" si="31"/>
        <v>0.52511333333333332</v>
      </c>
      <c r="W266" s="21">
        <f t="shared" si="32"/>
        <v>0.42009066666666667</v>
      </c>
    </row>
    <row r="267" spans="1:23" x14ac:dyDescent="0.25">
      <c r="A267" s="18">
        <v>3024</v>
      </c>
      <c r="B267" s="18" t="s">
        <v>17</v>
      </c>
      <c r="C267" s="18">
        <v>0.47</v>
      </c>
      <c r="D267" s="18">
        <v>0.375</v>
      </c>
      <c r="E267" s="18">
        <v>0.125</v>
      </c>
      <c r="F267" s="18">
        <v>0.52249999999999996</v>
      </c>
      <c r="G267" s="18">
        <v>0.22650000000000001</v>
      </c>
      <c r="H267" s="18">
        <v>0.104</v>
      </c>
      <c r="I267" s="18">
        <v>0.16200000000000001</v>
      </c>
      <c r="J267" s="18">
        <v>8</v>
      </c>
      <c r="K267" s="18">
        <v>1</v>
      </c>
      <c r="L267" s="18" t="s">
        <v>65</v>
      </c>
      <c r="M267" s="18" t="s">
        <v>66</v>
      </c>
      <c r="N267" s="18" t="s">
        <v>29</v>
      </c>
      <c r="O267" s="18">
        <v>6</v>
      </c>
      <c r="P267" s="18" t="s">
        <v>79</v>
      </c>
      <c r="Q267" s="18">
        <v>14.1</v>
      </c>
      <c r="R267" s="18">
        <f t="shared" si="27"/>
        <v>3</v>
      </c>
      <c r="S267" s="18">
        <f t="shared" si="28"/>
        <v>2</v>
      </c>
      <c r="T267" s="18">
        <f t="shared" si="29"/>
        <v>0</v>
      </c>
      <c r="U267" s="20" t="str">
        <f t="shared" si="30"/>
        <v>2</v>
      </c>
      <c r="V267" s="21">
        <f t="shared" si="31"/>
        <v>0.23251249999999998</v>
      </c>
      <c r="W267" s="21">
        <f t="shared" si="32"/>
        <v>0.18601000000000001</v>
      </c>
    </row>
    <row r="268" spans="1:23" x14ac:dyDescent="0.25">
      <c r="A268" s="18">
        <v>2795</v>
      </c>
      <c r="B268" s="18" t="s">
        <v>22</v>
      </c>
      <c r="C268" s="18">
        <v>0.63</v>
      </c>
      <c r="D268" s="18">
        <v>0.47499999999999998</v>
      </c>
      <c r="E268" s="18">
        <v>0.155</v>
      </c>
      <c r="F268" s="18">
        <v>1.0004999999999999</v>
      </c>
      <c r="G268" s="18">
        <v>0.45200000000000001</v>
      </c>
      <c r="H268" s="18">
        <v>0.252</v>
      </c>
      <c r="I268" s="18">
        <v>0.26500000000000001</v>
      </c>
      <c r="J268" s="18">
        <v>10</v>
      </c>
      <c r="K268" s="18">
        <v>7</v>
      </c>
      <c r="L268" s="18" t="s">
        <v>43</v>
      </c>
      <c r="M268" s="18" t="s">
        <v>44</v>
      </c>
      <c r="N268" s="18" t="s">
        <v>45</v>
      </c>
      <c r="O268" s="18">
        <v>8</v>
      </c>
      <c r="P268" s="18" t="s">
        <v>30</v>
      </c>
      <c r="Q268" s="18">
        <v>12.3</v>
      </c>
      <c r="R268" s="18">
        <f t="shared" si="27"/>
        <v>3</v>
      </c>
      <c r="S268" s="18">
        <f t="shared" si="28"/>
        <v>2</v>
      </c>
      <c r="T268" s="18">
        <f t="shared" si="29"/>
        <v>0</v>
      </c>
      <c r="U268" s="20" t="str">
        <f t="shared" si="30"/>
        <v>2</v>
      </c>
      <c r="V268" s="21">
        <f t="shared" si="31"/>
        <v>0.49357999999999996</v>
      </c>
      <c r="W268" s="21">
        <f t="shared" si="32"/>
        <v>0.39486399999999999</v>
      </c>
    </row>
    <row r="269" spans="1:23" x14ac:dyDescent="0.25">
      <c r="A269" s="18">
        <v>1767</v>
      </c>
      <c r="B269" s="18" t="s">
        <v>22</v>
      </c>
      <c r="C269" s="18">
        <v>0.375</v>
      </c>
      <c r="D269" s="18">
        <v>0.27</v>
      </c>
      <c r="E269" s="18">
        <v>0.13500000000000001</v>
      </c>
      <c r="F269" s="18">
        <v>0.59699999999999998</v>
      </c>
      <c r="G269" s="18">
        <v>0.27200000000000002</v>
      </c>
      <c r="H269" s="18">
        <v>0.13100000000000001</v>
      </c>
      <c r="I269" s="18">
        <v>0.16750000000000001</v>
      </c>
      <c r="J269" s="18">
        <v>7</v>
      </c>
      <c r="K269" s="18">
        <v>1</v>
      </c>
      <c r="L269" s="18" t="s">
        <v>65</v>
      </c>
      <c r="M269" s="18" t="s">
        <v>66</v>
      </c>
      <c r="N269" s="18" t="s">
        <v>29</v>
      </c>
      <c r="O269" s="18">
        <v>7</v>
      </c>
      <c r="P269" s="18" t="s">
        <v>26</v>
      </c>
      <c r="Q269" s="18">
        <v>2.5</v>
      </c>
      <c r="R269" s="18">
        <f t="shared" si="27"/>
        <v>3</v>
      </c>
      <c r="S269" s="18">
        <f t="shared" si="28"/>
        <v>2</v>
      </c>
      <c r="T269" s="18">
        <f t="shared" si="29"/>
        <v>0</v>
      </c>
      <c r="U269" s="20" t="str">
        <f t="shared" si="30"/>
        <v>2</v>
      </c>
      <c r="V269" s="21">
        <f t="shared" si="31"/>
        <v>0.24675999999999998</v>
      </c>
      <c r="W269" s="21">
        <f t="shared" si="32"/>
        <v>0.197408</v>
      </c>
    </row>
    <row r="270" spans="1:23" x14ac:dyDescent="0.25">
      <c r="A270" s="18">
        <v>3595</v>
      </c>
      <c r="B270" s="18" t="s">
        <v>22</v>
      </c>
      <c r="C270" s="18">
        <v>0.66</v>
      </c>
      <c r="D270" s="18">
        <v>0.5</v>
      </c>
      <c r="E270" s="18">
        <v>0.155</v>
      </c>
      <c r="F270" s="18">
        <v>1.3765000000000001</v>
      </c>
      <c r="G270" s="18">
        <v>0.64849999999999997</v>
      </c>
      <c r="H270" s="18">
        <v>0.28799999999999998</v>
      </c>
      <c r="I270" s="18">
        <v>0.33500000000000002</v>
      </c>
      <c r="J270" s="18">
        <v>12</v>
      </c>
      <c r="K270" s="18">
        <v>10</v>
      </c>
      <c r="L270" s="18" t="s">
        <v>23</v>
      </c>
      <c r="M270" s="18" t="s">
        <v>24</v>
      </c>
      <c r="N270" s="18" t="s">
        <v>25</v>
      </c>
      <c r="O270" s="18">
        <v>3</v>
      </c>
      <c r="P270" s="18" t="s">
        <v>39</v>
      </c>
      <c r="Q270" s="18">
        <v>3.6</v>
      </c>
      <c r="R270" s="18">
        <f t="shared" si="27"/>
        <v>3</v>
      </c>
      <c r="S270" s="18">
        <f t="shared" si="28"/>
        <v>2</v>
      </c>
      <c r="T270" s="18">
        <f t="shared" si="29"/>
        <v>0</v>
      </c>
      <c r="U270" s="20" t="str">
        <f t="shared" si="30"/>
        <v>2</v>
      </c>
      <c r="V270" s="21">
        <f t="shared" si="31"/>
        <v>0.69169124999999998</v>
      </c>
      <c r="W270" s="21">
        <f t="shared" si="32"/>
        <v>0.55335299999999998</v>
      </c>
    </row>
    <row r="271" spans="1:23" x14ac:dyDescent="0.25">
      <c r="A271" s="18">
        <v>1303</v>
      </c>
      <c r="B271" s="18" t="s">
        <v>17</v>
      </c>
      <c r="C271" s="18">
        <v>0.53500000000000003</v>
      </c>
      <c r="D271" s="18">
        <v>0.41499999999999998</v>
      </c>
      <c r="E271" s="18">
        <v>0.15</v>
      </c>
      <c r="F271" s="18">
        <v>0.57650000000000001</v>
      </c>
      <c r="G271" s="18">
        <v>0.35949999999999999</v>
      </c>
      <c r="H271" s="18">
        <v>0.13500000000000001</v>
      </c>
      <c r="I271" s="18">
        <v>0.22500000000000001</v>
      </c>
      <c r="J271" s="18">
        <v>8</v>
      </c>
      <c r="K271" s="18">
        <v>8</v>
      </c>
      <c r="L271" s="18" t="s">
        <v>55</v>
      </c>
      <c r="M271" s="18" t="s">
        <v>56</v>
      </c>
      <c r="N271" s="18" t="s">
        <v>57</v>
      </c>
      <c r="O271" s="18">
        <v>8</v>
      </c>
      <c r="P271" s="18" t="s">
        <v>30</v>
      </c>
      <c r="Q271" s="18">
        <v>12.3</v>
      </c>
      <c r="R271" s="18">
        <f t="shared" si="27"/>
        <v>3</v>
      </c>
      <c r="S271" s="18">
        <f t="shared" si="28"/>
        <v>2</v>
      </c>
      <c r="T271" s="18">
        <f t="shared" si="29"/>
        <v>0</v>
      </c>
      <c r="U271" s="20" t="str">
        <f t="shared" si="30"/>
        <v>2</v>
      </c>
      <c r="V271" s="21">
        <f t="shared" si="31"/>
        <v>0.26903333333333329</v>
      </c>
      <c r="W271" s="21">
        <f t="shared" si="32"/>
        <v>0.21522666666666665</v>
      </c>
    </row>
    <row r="272" spans="1:23" x14ac:dyDescent="0.25">
      <c r="A272" s="18">
        <v>3138</v>
      </c>
      <c r="B272" s="18" t="s">
        <v>31</v>
      </c>
      <c r="C272" s="18">
        <v>0.46500000000000002</v>
      </c>
      <c r="D272" s="18">
        <v>0.36</v>
      </c>
      <c r="E272" s="18">
        <v>0.105</v>
      </c>
      <c r="F272" s="18">
        <v>0.48799999999999999</v>
      </c>
      <c r="G272" s="18">
        <v>0.188</v>
      </c>
      <c r="H272" s="18">
        <v>8.4500000000000006E-2</v>
      </c>
      <c r="I272" s="18">
        <v>0.19</v>
      </c>
      <c r="J272" s="18">
        <v>10</v>
      </c>
      <c r="K272" s="18">
        <v>4</v>
      </c>
      <c r="L272" s="18" t="s">
        <v>18</v>
      </c>
      <c r="M272" s="18" t="s">
        <v>19</v>
      </c>
      <c r="N272" s="18" t="s">
        <v>20</v>
      </c>
      <c r="O272" s="18">
        <v>8</v>
      </c>
      <c r="P272" s="18" t="s">
        <v>30</v>
      </c>
      <c r="Q272" s="18">
        <v>12.3</v>
      </c>
      <c r="R272" s="18">
        <f t="shared" si="27"/>
        <v>3</v>
      </c>
      <c r="S272" s="18">
        <f t="shared" si="28"/>
        <v>2</v>
      </c>
      <c r="T272" s="18">
        <f t="shared" si="29"/>
        <v>0</v>
      </c>
      <c r="U272" s="20" t="str">
        <f t="shared" si="30"/>
        <v>2</v>
      </c>
      <c r="V272" s="21">
        <f t="shared" si="31"/>
        <v>0.21390666666666663</v>
      </c>
      <c r="W272" s="21">
        <f t="shared" si="32"/>
        <v>0.17112533333333332</v>
      </c>
    </row>
    <row r="273" spans="1:23" x14ac:dyDescent="0.25">
      <c r="A273" s="18">
        <v>4041</v>
      </c>
      <c r="B273" s="18" t="s">
        <v>22</v>
      </c>
      <c r="C273" s="18">
        <v>0.57499999999999996</v>
      </c>
      <c r="D273" s="18">
        <v>0.45</v>
      </c>
      <c r="E273" s="18">
        <v>0.12</v>
      </c>
      <c r="F273" s="18">
        <v>0.95850000000000002</v>
      </c>
      <c r="G273" s="18">
        <v>0.44700000000000001</v>
      </c>
      <c r="H273" s="18">
        <v>0.16900000000000001</v>
      </c>
      <c r="I273" s="18">
        <v>0.27500000000000002</v>
      </c>
      <c r="J273" s="18">
        <v>12</v>
      </c>
      <c r="K273" s="18">
        <v>5</v>
      </c>
      <c r="L273" s="18" t="s">
        <v>49</v>
      </c>
      <c r="M273" s="18" t="s">
        <v>50</v>
      </c>
      <c r="N273" s="18" t="s">
        <v>51</v>
      </c>
      <c r="O273" s="18">
        <v>8</v>
      </c>
      <c r="P273" s="18" t="s">
        <v>30</v>
      </c>
      <c r="Q273" s="18">
        <v>12.3</v>
      </c>
      <c r="R273" s="18">
        <f t="shared" si="27"/>
        <v>3</v>
      </c>
      <c r="S273" s="18">
        <f t="shared" si="28"/>
        <v>2</v>
      </c>
      <c r="T273" s="18">
        <f t="shared" si="29"/>
        <v>0</v>
      </c>
      <c r="U273" s="20" t="str">
        <f t="shared" si="30"/>
        <v>2</v>
      </c>
      <c r="V273" s="21">
        <f t="shared" si="31"/>
        <v>0.45448874999999994</v>
      </c>
      <c r="W273" s="21">
        <f t="shared" si="32"/>
        <v>0.363591</v>
      </c>
    </row>
    <row r="274" spans="1:23" x14ac:dyDescent="0.25">
      <c r="A274" s="18">
        <v>1364</v>
      </c>
      <c r="B274" s="18" t="s">
        <v>31</v>
      </c>
      <c r="C274" s="18">
        <v>0.61</v>
      </c>
      <c r="D274" s="18">
        <v>0.45</v>
      </c>
      <c r="E274" s="18">
        <v>0.15</v>
      </c>
      <c r="F274" s="18">
        <v>0.871</v>
      </c>
      <c r="G274" s="18">
        <v>0.40699999999999997</v>
      </c>
      <c r="H274" s="18">
        <v>0.1835</v>
      </c>
      <c r="I274" s="18">
        <v>0.25</v>
      </c>
      <c r="J274" s="18">
        <v>10</v>
      </c>
      <c r="K274" s="18">
        <v>10</v>
      </c>
      <c r="L274" s="18" t="s">
        <v>23</v>
      </c>
      <c r="M274" s="18" t="s">
        <v>24</v>
      </c>
      <c r="N274" s="18" t="s">
        <v>25</v>
      </c>
      <c r="O274" s="18">
        <v>10</v>
      </c>
      <c r="P274" s="18" t="s">
        <v>35</v>
      </c>
      <c r="Q274" s="18">
        <v>24.1</v>
      </c>
      <c r="R274" s="18">
        <f t="shared" si="27"/>
        <v>3</v>
      </c>
      <c r="S274" s="18">
        <f t="shared" si="28"/>
        <v>3</v>
      </c>
      <c r="T274" s="18">
        <f t="shared" si="29"/>
        <v>3</v>
      </c>
      <c r="U274" s="20" t="str">
        <f t="shared" si="30"/>
        <v>3</v>
      </c>
      <c r="V274" s="21">
        <f t="shared" si="31"/>
        <v>0.42243499999999995</v>
      </c>
      <c r="W274" s="21">
        <f t="shared" si="32"/>
        <v>0.42243499999999995</v>
      </c>
    </row>
    <row r="275" spans="1:23" x14ac:dyDescent="0.25">
      <c r="A275" s="18">
        <v>734</v>
      </c>
      <c r="B275" s="18" t="s">
        <v>31</v>
      </c>
      <c r="C275" s="18">
        <v>0.505</v>
      </c>
      <c r="D275" s="18">
        <v>0.38</v>
      </c>
      <c r="E275" s="18">
        <v>0.13</v>
      </c>
      <c r="F275" s="18">
        <v>0.65600000000000003</v>
      </c>
      <c r="G275" s="18">
        <v>0.22700000000000001</v>
      </c>
      <c r="H275" s="18">
        <v>0.17849999999999999</v>
      </c>
      <c r="I275" s="18">
        <v>0.22</v>
      </c>
      <c r="J275" s="18">
        <v>13</v>
      </c>
      <c r="K275" s="18">
        <v>11</v>
      </c>
      <c r="L275" s="18" t="s">
        <v>37</v>
      </c>
      <c r="M275" s="18" t="s">
        <v>38</v>
      </c>
      <c r="N275" s="18" t="s">
        <v>29</v>
      </c>
      <c r="O275" s="18">
        <v>6</v>
      </c>
      <c r="P275" s="18" t="s">
        <v>79</v>
      </c>
      <c r="Q275" s="18">
        <v>14.1</v>
      </c>
      <c r="R275" s="18">
        <f t="shared" si="27"/>
        <v>3</v>
      </c>
      <c r="S275" s="18">
        <f t="shared" si="28"/>
        <v>2</v>
      </c>
      <c r="T275" s="18">
        <f t="shared" si="29"/>
        <v>0</v>
      </c>
      <c r="U275" s="20" t="str">
        <f t="shared" si="30"/>
        <v>2</v>
      </c>
      <c r="V275" s="21">
        <f t="shared" si="31"/>
        <v>0.29684000000000005</v>
      </c>
      <c r="W275" s="21">
        <f t="shared" si="32"/>
        <v>0.23747200000000004</v>
      </c>
    </row>
    <row r="276" spans="1:23" x14ac:dyDescent="0.25">
      <c r="A276" s="18">
        <v>1786</v>
      </c>
      <c r="B276" s="18" t="s">
        <v>22</v>
      </c>
      <c r="C276" s="18">
        <v>0.53500000000000003</v>
      </c>
      <c r="D276" s="18">
        <v>0.42499999999999999</v>
      </c>
      <c r="E276" s="18">
        <v>0.13500000000000001</v>
      </c>
      <c r="F276" s="18">
        <v>0.77100000000000002</v>
      </c>
      <c r="G276" s="18">
        <v>0.3765</v>
      </c>
      <c r="H276" s="18">
        <v>0.18149999999999999</v>
      </c>
      <c r="I276" s="18">
        <v>0.17949999999999999</v>
      </c>
      <c r="J276" s="18">
        <v>8</v>
      </c>
      <c r="K276" s="18">
        <v>13</v>
      </c>
      <c r="L276" s="18" t="s">
        <v>27</v>
      </c>
      <c r="M276" s="18" t="s">
        <v>28</v>
      </c>
      <c r="N276" s="18" t="s">
        <v>29</v>
      </c>
      <c r="O276" s="18">
        <v>1</v>
      </c>
      <c r="P276" s="18" t="s">
        <v>21</v>
      </c>
      <c r="Q276" s="18">
        <v>22.1</v>
      </c>
      <c r="R276" s="18">
        <f t="shared" si="27"/>
        <v>3</v>
      </c>
      <c r="S276" s="18">
        <f t="shared" si="28"/>
        <v>2</v>
      </c>
      <c r="T276" s="18">
        <f t="shared" si="29"/>
        <v>0</v>
      </c>
      <c r="U276" s="20" t="str">
        <f t="shared" si="30"/>
        <v>2</v>
      </c>
      <c r="V276" s="21">
        <f t="shared" si="31"/>
        <v>0.35915750000000002</v>
      </c>
      <c r="W276" s="21">
        <f t="shared" si="32"/>
        <v>0.28732600000000003</v>
      </c>
    </row>
    <row r="277" spans="1:23" x14ac:dyDescent="0.25">
      <c r="A277" s="18">
        <v>1955</v>
      </c>
      <c r="B277" s="18" t="s">
        <v>22</v>
      </c>
      <c r="C277" s="18">
        <v>0.64</v>
      </c>
      <c r="D277" s="18">
        <v>0.48499999999999999</v>
      </c>
      <c r="E277" s="18">
        <v>0.185</v>
      </c>
      <c r="F277" s="18">
        <v>1.4195</v>
      </c>
      <c r="G277" s="18">
        <v>0.67349999999999999</v>
      </c>
      <c r="H277" s="18">
        <v>0.34649999999999997</v>
      </c>
      <c r="I277" s="18">
        <v>0.32550000000000001</v>
      </c>
      <c r="J277" s="18">
        <v>11</v>
      </c>
      <c r="K277" s="18">
        <v>14</v>
      </c>
      <c r="L277" s="18" t="s">
        <v>60</v>
      </c>
      <c r="M277" s="18" t="s">
        <v>61</v>
      </c>
      <c r="N277" s="18" t="s">
        <v>62</v>
      </c>
      <c r="O277" s="18">
        <v>9</v>
      </c>
      <c r="P277" s="18" t="s">
        <v>58</v>
      </c>
      <c r="Q277" s="18">
        <v>1.9</v>
      </c>
      <c r="R277" s="18">
        <f t="shared" si="27"/>
        <v>3</v>
      </c>
      <c r="S277" s="18">
        <f t="shared" si="28"/>
        <v>2</v>
      </c>
      <c r="T277" s="18">
        <f t="shared" si="29"/>
        <v>0</v>
      </c>
      <c r="U277" s="20" t="str">
        <f t="shared" si="30"/>
        <v>2</v>
      </c>
      <c r="V277" s="21">
        <f t="shared" si="31"/>
        <v>0.71211583333333317</v>
      </c>
      <c r="W277" s="21">
        <f t="shared" si="32"/>
        <v>0.56969266666666651</v>
      </c>
    </row>
    <row r="278" spans="1:23" x14ac:dyDescent="0.25">
      <c r="A278" s="18">
        <v>882</v>
      </c>
      <c r="B278" s="18" t="s">
        <v>31</v>
      </c>
      <c r="C278" s="18">
        <v>0.65500000000000003</v>
      </c>
      <c r="D278" s="18">
        <v>0.52</v>
      </c>
      <c r="E278" s="18">
        <v>0.16500000000000001</v>
      </c>
      <c r="F278" s="18">
        <v>1.4095</v>
      </c>
      <c r="G278" s="18">
        <v>0.58599999999999997</v>
      </c>
      <c r="H278" s="18">
        <v>0.29099999999999998</v>
      </c>
      <c r="I278" s="18">
        <v>0.40500000000000003</v>
      </c>
      <c r="J278" s="18">
        <v>9</v>
      </c>
      <c r="K278" s="18">
        <v>10</v>
      </c>
      <c r="L278" s="18" t="s">
        <v>23</v>
      </c>
      <c r="M278" s="18" t="s">
        <v>24</v>
      </c>
      <c r="N278" s="18" t="s">
        <v>25</v>
      </c>
      <c r="O278" s="18">
        <v>1</v>
      </c>
      <c r="P278" s="18" t="s">
        <v>21</v>
      </c>
      <c r="Q278" s="18">
        <v>22.1</v>
      </c>
      <c r="R278" s="18">
        <f t="shared" si="27"/>
        <v>3</v>
      </c>
      <c r="S278" s="18">
        <f t="shared" si="28"/>
        <v>3</v>
      </c>
      <c r="T278" s="18">
        <f t="shared" si="29"/>
        <v>3</v>
      </c>
      <c r="U278" s="20" t="str">
        <f t="shared" si="30"/>
        <v>3</v>
      </c>
      <c r="V278" s="21">
        <f t="shared" si="31"/>
        <v>0.71414666666666671</v>
      </c>
      <c r="W278" s="21">
        <f t="shared" si="32"/>
        <v>0.71414666666666671</v>
      </c>
    </row>
    <row r="279" spans="1:23" x14ac:dyDescent="0.25">
      <c r="A279" s="18">
        <v>2675</v>
      </c>
      <c r="B279" s="18" t="s">
        <v>31</v>
      </c>
      <c r="C279" s="18">
        <v>0.59499999999999997</v>
      </c>
      <c r="D279" s="18">
        <v>0.46</v>
      </c>
      <c r="E279" s="18">
        <v>0.14000000000000001</v>
      </c>
      <c r="F279" s="18">
        <v>0.85199999999999998</v>
      </c>
      <c r="G279" s="18">
        <v>0.42149999999999999</v>
      </c>
      <c r="H279" s="18">
        <v>0.22550000000000001</v>
      </c>
      <c r="I279" s="18">
        <v>0.22700000000000001</v>
      </c>
      <c r="J279" s="18">
        <v>9</v>
      </c>
      <c r="K279" s="18">
        <v>1</v>
      </c>
      <c r="L279" s="18" t="s">
        <v>65</v>
      </c>
      <c r="M279" s="18" t="s">
        <v>66</v>
      </c>
      <c r="N279" s="18" t="s">
        <v>29</v>
      </c>
      <c r="O279" s="18">
        <v>5</v>
      </c>
      <c r="P279" s="18" t="s">
        <v>34</v>
      </c>
      <c r="Q279" s="18">
        <v>12.8</v>
      </c>
      <c r="R279" s="18">
        <f t="shared" si="27"/>
        <v>3</v>
      </c>
      <c r="S279" s="18">
        <f t="shared" si="28"/>
        <v>3</v>
      </c>
      <c r="T279" s="18">
        <f t="shared" si="29"/>
        <v>3</v>
      </c>
      <c r="U279" s="20" t="str">
        <f t="shared" si="30"/>
        <v>3</v>
      </c>
      <c r="V279" s="21">
        <f t="shared" si="31"/>
        <v>0.41109000000000001</v>
      </c>
      <c r="W279" s="21">
        <f t="shared" si="32"/>
        <v>0.41109000000000001</v>
      </c>
    </row>
    <row r="280" spans="1:23" x14ac:dyDescent="0.25">
      <c r="A280" s="18">
        <v>4126</v>
      </c>
      <c r="B280" s="18" t="s">
        <v>17</v>
      </c>
      <c r="C280" s="18">
        <v>0.54</v>
      </c>
      <c r="D280" s="18">
        <v>0.41499999999999998</v>
      </c>
      <c r="E280" s="18">
        <v>0.13500000000000001</v>
      </c>
      <c r="F280" s="18">
        <v>0.70899999999999996</v>
      </c>
      <c r="G280" s="18">
        <v>0.31950000000000001</v>
      </c>
      <c r="H280" s="18">
        <v>0.17399999999999999</v>
      </c>
      <c r="I280" s="18">
        <v>0.185</v>
      </c>
      <c r="J280" s="18">
        <v>9</v>
      </c>
      <c r="K280" s="18">
        <v>1</v>
      </c>
      <c r="L280" s="18" t="s">
        <v>65</v>
      </c>
      <c r="M280" s="18" t="s">
        <v>66</v>
      </c>
      <c r="N280" s="18" t="s">
        <v>29</v>
      </c>
      <c r="O280" s="18">
        <v>10</v>
      </c>
      <c r="P280" s="18" t="s">
        <v>35</v>
      </c>
      <c r="Q280" s="18">
        <v>24.1</v>
      </c>
      <c r="R280" s="18">
        <f t="shared" si="27"/>
        <v>3</v>
      </c>
      <c r="S280" s="18">
        <f t="shared" si="28"/>
        <v>2</v>
      </c>
      <c r="T280" s="18">
        <f t="shared" si="29"/>
        <v>0</v>
      </c>
      <c r="U280" s="20" t="str">
        <f t="shared" si="30"/>
        <v>2</v>
      </c>
      <c r="V280" s="21">
        <f t="shared" si="31"/>
        <v>0.32968499999999995</v>
      </c>
      <c r="W280" s="21">
        <f t="shared" si="32"/>
        <v>0.26374799999999998</v>
      </c>
    </row>
    <row r="281" spans="1:23" x14ac:dyDescent="0.25">
      <c r="A281" s="18">
        <v>16</v>
      </c>
      <c r="B281" s="18" t="s">
        <v>31</v>
      </c>
      <c r="C281" s="18">
        <v>0.5</v>
      </c>
      <c r="D281" s="18">
        <v>0.4</v>
      </c>
      <c r="E281" s="18">
        <v>0.13</v>
      </c>
      <c r="F281" s="18">
        <v>0.66449999999999998</v>
      </c>
      <c r="G281" s="18">
        <v>0.25800000000000001</v>
      </c>
      <c r="H281" s="18">
        <v>0.13300000000000001</v>
      </c>
      <c r="I281" s="18">
        <v>0.24</v>
      </c>
      <c r="J281" s="18">
        <v>12</v>
      </c>
      <c r="K281" s="18">
        <v>14</v>
      </c>
      <c r="L281" s="18" t="s">
        <v>60</v>
      </c>
      <c r="M281" s="18" t="s">
        <v>61</v>
      </c>
      <c r="N281" s="18" t="s">
        <v>62</v>
      </c>
      <c r="O281" s="18">
        <v>3</v>
      </c>
      <c r="P281" s="18" t="s">
        <v>39</v>
      </c>
      <c r="Q281" s="18">
        <v>3.6</v>
      </c>
      <c r="R281" s="18">
        <f t="shared" si="27"/>
        <v>3</v>
      </c>
      <c r="S281" s="18">
        <f t="shared" si="28"/>
        <v>2</v>
      </c>
      <c r="T281" s="18">
        <f t="shared" si="29"/>
        <v>0</v>
      </c>
      <c r="U281" s="20" t="str">
        <f t="shared" si="30"/>
        <v>2</v>
      </c>
      <c r="V281" s="21">
        <f t="shared" si="31"/>
        <v>0.30234749999999999</v>
      </c>
      <c r="W281" s="21">
        <f t="shared" si="32"/>
        <v>0.24187800000000001</v>
      </c>
    </row>
    <row r="282" spans="1:23" x14ac:dyDescent="0.25">
      <c r="A282" s="18">
        <v>1994</v>
      </c>
      <c r="B282" s="18" t="s">
        <v>17</v>
      </c>
      <c r="C282" s="18">
        <v>0.28999999999999998</v>
      </c>
      <c r="D282" s="18">
        <v>0.21</v>
      </c>
      <c r="E282" s="18">
        <v>0.06</v>
      </c>
      <c r="F282" s="18">
        <v>0.1195</v>
      </c>
      <c r="G282" s="18">
        <v>5.6000000000000001E-2</v>
      </c>
      <c r="H282" s="18">
        <v>2.35E-2</v>
      </c>
      <c r="I282" s="18">
        <v>0.03</v>
      </c>
      <c r="J282" s="18">
        <v>6</v>
      </c>
      <c r="K282" s="18">
        <v>9</v>
      </c>
      <c r="L282" s="18" t="s">
        <v>67</v>
      </c>
      <c r="M282" s="18" t="s">
        <v>68</v>
      </c>
      <c r="N282" s="18" t="s">
        <v>69</v>
      </c>
      <c r="O282" s="18">
        <v>2</v>
      </c>
      <c r="P282" s="18" t="s">
        <v>70</v>
      </c>
      <c r="Q282" s="18">
        <v>18</v>
      </c>
      <c r="R282" s="18">
        <f t="shared" si="27"/>
        <v>3</v>
      </c>
      <c r="S282" s="18">
        <f t="shared" si="28"/>
        <v>2</v>
      </c>
      <c r="T282" s="18">
        <f t="shared" si="29"/>
        <v>0</v>
      </c>
      <c r="U282" s="20" t="str">
        <f t="shared" si="30"/>
        <v>2</v>
      </c>
      <c r="V282" s="21">
        <f t="shared" si="31"/>
        <v>4.5011666666666658E-2</v>
      </c>
      <c r="W282" s="21">
        <f t="shared" si="32"/>
        <v>3.6009333333333331E-2</v>
      </c>
    </row>
    <row r="283" spans="1:23" x14ac:dyDescent="0.25">
      <c r="A283" s="18">
        <v>3413</v>
      </c>
      <c r="B283" s="18" t="s">
        <v>17</v>
      </c>
      <c r="C283" s="18">
        <v>0.48</v>
      </c>
      <c r="D283" s="18">
        <v>0.35499999999999998</v>
      </c>
      <c r="E283" s="18">
        <v>0.115</v>
      </c>
      <c r="F283" s="18">
        <v>0.57850000000000001</v>
      </c>
      <c r="G283" s="18">
        <v>0.25</v>
      </c>
      <c r="H283" s="18">
        <v>0.106</v>
      </c>
      <c r="I283" s="18">
        <v>0.184</v>
      </c>
      <c r="J283" s="18">
        <v>8</v>
      </c>
      <c r="K283" s="18">
        <v>9</v>
      </c>
      <c r="L283" s="18" t="s">
        <v>67</v>
      </c>
      <c r="M283" s="18" t="s">
        <v>68</v>
      </c>
      <c r="N283" s="18" t="s">
        <v>69</v>
      </c>
      <c r="O283" s="18">
        <v>6</v>
      </c>
      <c r="P283" s="18" t="s">
        <v>79</v>
      </c>
      <c r="Q283" s="18">
        <v>14.1</v>
      </c>
      <c r="R283" s="18">
        <f t="shared" si="27"/>
        <v>3</v>
      </c>
      <c r="S283" s="18">
        <f t="shared" si="28"/>
        <v>2</v>
      </c>
      <c r="T283" s="18">
        <f t="shared" si="29"/>
        <v>0</v>
      </c>
      <c r="U283" s="20" t="str">
        <f t="shared" si="30"/>
        <v>2</v>
      </c>
      <c r="V283" s="21">
        <f t="shared" si="31"/>
        <v>0.25550416666666664</v>
      </c>
      <c r="W283" s="21">
        <f t="shared" si="32"/>
        <v>0.20440333333333333</v>
      </c>
    </row>
    <row r="284" spans="1:23" x14ac:dyDescent="0.25">
      <c r="A284" s="18">
        <v>2331</v>
      </c>
      <c r="B284" s="18" t="s">
        <v>17</v>
      </c>
      <c r="C284" s="18">
        <v>0.42</v>
      </c>
      <c r="D284" s="18">
        <v>0.34499999999999997</v>
      </c>
      <c r="E284" s="18">
        <v>0.115</v>
      </c>
      <c r="F284" s="18">
        <v>0.34350000000000003</v>
      </c>
      <c r="G284" s="18">
        <v>0.1515</v>
      </c>
      <c r="H284" s="18">
        <v>7.9500000000000001E-2</v>
      </c>
      <c r="I284" s="18">
        <v>0.115</v>
      </c>
      <c r="J284" s="18">
        <v>9</v>
      </c>
      <c r="K284" s="18">
        <v>3</v>
      </c>
      <c r="L284" s="18" t="s">
        <v>46</v>
      </c>
      <c r="M284" s="18" t="s">
        <v>47</v>
      </c>
      <c r="N284" s="18" t="s">
        <v>48</v>
      </c>
      <c r="O284" s="18">
        <v>2</v>
      </c>
      <c r="P284" s="18" t="s">
        <v>70</v>
      </c>
      <c r="Q284" s="18">
        <v>18</v>
      </c>
      <c r="R284" s="18">
        <f t="shared" si="27"/>
        <v>3</v>
      </c>
      <c r="S284" s="18">
        <f t="shared" si="28"/>
        <v>2</v>
      </c>
      <c r="T284" s="18">
        <f t="shared" si="29"/>
        <v>0</v>
      </c>
      <c r="U284" s="20" t="str">
        <f t="shared" si="30"/>
        <v>2</v>
      </c>
      <c r="V284" s="21">
        <f t="shared" si="31"/>
        <v>0.14770500000000003</v>
      </c>
      <c r="W284" s="21">
        <f t="shared" si="32"/>
        <v>0.11816400000000003</v>
      </c>
    </row>
    <row r="285" spans="1:23" x14ac:dyDescent="0.25">
      <c r="A285" s="18">
        <v>1433</v>
      </c>
      <c r="B285" s="18" t="s">
        <v>17</v>
      </c>
      <c r="C285" s="18">
        <v>0.36499999999999999</v>
      </c>
      <c r="D285" s="18">
        <v>0.255</v>
      </c>
      <c r="E285" s="18">
        <v>0.08</v>
      </c>
      <c r="F285" s="18">
        <v>0.19850000000000001</v>
      </c>
      <c r="G285" s="18">
        <v>7.85E-2</v>
      </c>
      <c r="H285" s="18">
        <v>3.4500000000000003E-2</v>
      </c>
      <c r="I285" s="18">
        <v>5.2999999999999999E-2</v>
      </c>
      <c r="J285" s="18">
        <v>5</v>
      </c>
      <c r="K285" s="18">
        <v>3</v>
      </c>
      <c r="L285" s="18" t="s">
        <v>46</v>
      </c>
      <c r="M285" s="18" t="s">
        <v>47</v>
      </c>
      <c r="N285" s="18" t="s">
        <v>48</v>
      </c>
      <c r="O285" s="18">
        <v>1</v>
      </c>
      <c r="P285" s="18" t="s">
        <v>21</v>
      </c>
      <c r="Q285" s="18">
        <v>22.1</v>
      </c>
      <c r="R285" s="18">
        <f t="shared" si="27"/>
        <v>3</v>
      </c>
      <c r="S285" s="18">
        <f t="shared" si="28"/>
        <v>2</v>
      </c>
      <c r="T285" s="18">
        <f t="shared" si="29"/>
        <v>0</v>
      </c>
      <c r="U285" s="20" t="str">
        <f t="shared" si="30"/>
        <v>2</v>
      </c>
      <c r="V285" s="21">
        <f t="shared" si="31"/>
        <v>7.9399999999999998E-2</v>
      </c>
      <c r="W285" s="21">
        <f t="shared" si="32"/>
        <v>6.3520000000000007E-2</v>
      </c>
    </row>
    <row r="286" spans="1:23" x14ac:dyDescent="0.25">
      <c r="A286" s="18">
        <v>1333</v>
      </c>
      <c r="B286" s="18" t="s">
        <v>17</v>
      </c>
      <c r="C286" s="18">
        <v>0.56999999999999995</v>
      </c>
      <c r="D286" s="18">
        <v>0.44</v>
      </c>
      <c r="E286" s="18">
        <v>0.13</v>
      </c>
      <c r="F286" s="18">
        <v>0.76649999999999996</v>
      </c>
      <c r="G286" s="18">
        <v>0.34699999999999998</v>
      </c>
      <c r="H286" s="18">
        <v>0.17849999999999999</v>
      </c>
      <c r="I286" s="18">
        <v>0.20200000000000001</v>
      </c>
      <c r="J286" s="18">
        <v>10</v>
      </c>
      <c r="K286" s="18">
        <v>14</v>
      </c>
      <c r="L286" s="18" t="s">
        <v>60</v>
      </c>
      <c r="M286" s="18" t="s">
        <v>61</v>
      </c>
      <c r="N286" s="18" t="s">
        <v>62</v>
      </c>
      <c r="O286" s="18">
        <v>3</v>
      </c>
      <c r="P286" s="18" t="s">
        <v>39</v>
      </c>
      <c r="Q286" s="18">
        <v>3.6</v>
      </c>
      <c r="R286" s="18">
        <f t="shared" si="27"/>
        <v>3</v>
      </c>
      <c r="S286" s="18">
        <f t="shared" si="28"/>
        <v>2</v>
      </c>
      <c r="T286" s="18">
        <f t="shared" si="29"/>
        <v>0</v>
      </c>
      <c r="U286" s="20" t="str">
        <f t="shared" si="30"/>
        <v>2</v>
      </c>
      <c r="V286" s="21">
        <f t="shared" si="31"/>
        <v>0.36281000000000008</v>
      </c>
      <c r="W286" s="21">
        <f t="shared" si="32"/>
        <v>0.29024800000000006</v>
      </c>
    </row>
    <row r="287" spans="1:23" x14ac:dyDescent="0.25">
      <c r="A287" s="18">
        <v>2542</v>
      </c>
      <c r="B287" s="18" t="s">
        <v>22</v>
      </c>
      <c r="C287" s="18">
        <v>0.69</v>
      </c>
      <c r="D287" s="18">
        <v>0.55000000000000004</v>
      </c>
      <c r="E287" s="18">
        <v>0.18</v>
      </c>
      <c r="F287" s="18">
        <v>1.659</v>
      </c>
      <c r="G287" s="18">
        <v>0.87150000000000005</v>
      </c>
      <c r="H287" s="18">
        <v>0.26550000000000001</v>
      </c>
      <c r="I287" s="18">
        <v>0.4395</v>
      </c>
      <c r="J287" s="18">
        <v>9</v>
      </c>
      <c r="K287" s="18">
        <v>11</v>
      </c>
      <c r="L287" s="18" t="s">
        <v>37</v>
      </c>
      <c r="M287" s="18" t="s">
        <v>38</v>
      </c>
      <c r="N287" s="18" t="s">
        <v>29</v>
      </c>
      <c r="O287" s="18">
        <v>10</v>
      </c>
      <c r="P287" s="18" t="s">
        <v>35</v>
      </c>
      <c r="Q287" s="18">
        <v>24.1</v>
      </c>
      <c r="R287" s="18">
        <f t="shared" si="27"/>
        <v>3</v>
      </c>
      <c r="S287" s="18">
        <f t="shared" si="28"/>
        <v>2</v>
      </c>
      <c r="T287" s="18">
        <f t="shared" si="29"/>
        <v>0</v>
      </c>
      <c r="U287" s="20" t="str">
        <f t="shared" si="30"/>
        <v>2</v>
      </c>
      <c r="V287" s="21">
        <f t="shared" si="31"/>
        <v>0.86268</v>
      </c>
      <c r="W287" s="21">
        <f t="shared" si="32"/>
        <v>0.69014400000000009</v>
      </c>
    </row>
    <row r="288" spans="1:23" x14ac:dyDescent="0.25">
      <c r="A288" s="18">
        <v>1564</v>
      </c>
      <c r="B288" s="18" t="s">
        <v>17</v>
      </c>
      <c r="C288" s="18">
        <v>0.45500000000000002</v>
      </c>
      <c r="D288" s="18">
        <v>0.36</v>
      </c>
      <c r="E288" s="18">
        <v>0.115</v>
      </c>
      <c r="F288" s="18">
        <v>0.45700000000000002</v>
      </c>
      <c r="G288" s="18">
        <v>0.20849999999999999</v>
      </c>
      <c r="H288" s="18">
        <v>8.5500000000000007E-2</v>
      </c>
      <c r="I288" s="18">
        <v>0.14699999999999999</v>
      </c>
      <c r="J288" s="18">
        <v>10</v>
      </c>
      <c r="K288" s="18">
        <v>11</v>
      </c>
      <c r="L288" s="18" t="s">
        <v>37</v>
      </c>
      <c r="M288" s="18" t="s">
        <v>38</v>
      </c>
      <c r="N288" s="18" t="s">
        <v>29</v>
      </c>
      <c r="O288" s="18">
        <v>5</v>
      </c>
      <c r="P288" s="18" t="s">
        <v>34</v>
      </c>
      <c r="Q288" s="18">
        <v>12.8</v>
      </c>
      <c r="R288" s="18">
        <f t="shared" si="27"/>
        <v>3</v>
      </c>
      <c r="S288" s="18">
        <f t="shared" si="28"/>
        <v>2</v>
      </c>
      <c r="T288" s="18">
        <f t="shared" si="29"/>
        <v>0</v>
      </c>
      <c r="U288" s="20" t="str">
        <f t="shared" si="30"/>
        <v>2</v>
      </c>
      <c r="V288" s="21">
        <f t="shared" si="31"/>
        <v>0.20031833333333335</v>
      </c>
      <c r="W288" s="21">
        <f t="shared" si="32"/>
        <v>0.16025466666666668</v>
      </c>
    </row>
    <row r="289" spans="1:23" x14ac:dyDescent="0.25">
      <c r="A289" s="18">
        <v>111</v>
      </c>
      <c r="B289" s="18" t="s">
        <v>31</v>
      </c>
      <c r="C289" s="18">
        <v>0.495</v>
      </c>
      <c r="D289" s="18">
        <v>0.39500000000000002</v>
      </c>
      <c r="E289" s="18">
        <v>0.125</v>
      </c>
      <c r="F289" s="18">
        <v>0.54149999999999998</v>
      </c>
      <c r="G289" s="18">
        <v>0.23749999999999999</v>
      </c>
      <c r="H289" s="18">
        <v>0.13450000000000001</v>
      </c>
      <c r="I289" s="18">
        <v>0.155</v>
      </c>
      <c r="J289" s="18">
        <v>9</v>
      </c>
      <c r="K289" s="18">
        <v>9</v>
      </c>
      <c r="L289" s="18" t="s">
        <v>67</v>
      </c>
      <c r="M289" s="18" t="s">
        <v>68</v>
      </c>
      <c r="N289" s="18" t="s">
        <v>69</v>
      </c>
      <c r="O289" s="18">
        <v>3</v>
      </c>
      <c r="P289" s="18" t="s">
        <v>39</v>
      </c>
      <c r="Q289" s="18">
        <v>3.6</v>
      </c>
      <c r="R289" s="18">
        <f t="shared" si="27"/>
        <v>3</v>
      </c>
      <c r="S289" s="18">
        <f t="shared" si="28"/>
        <v>2</v>
      </c>
      <c r="T289" s="18">
        <f t="shared" si="29"/>
        <v>0</v>
      </c>
      <c r="U289" s="20" t="str">
        <f t="shared" si="30"/>
        <v>2</v>
      </c>
      <c r="V289" s="21">
        <f t="shared" si="31"/>
        <v>0.24502874999999996</v>
      </c>
      <c r="W289" s="21">
        <f t="shared" si="32"/>
        <v>0.19602299999999998</v>
      </c>
    </row>
    <row r="290" spans="1:23" x14ac:dyDescent="0.25">
      <c r="A290" s="18">
        <v>3596</v>
      </c>
      <c r="B290" s="18" t="s">
        <v>31</v>
      </c>
      <c r="C290" s="18">
        <v>0.66</v>
      </c>
      <c r="D290" s="18">
        <v>0.51500000000000001</v>
      </c>
      <c r="E290" s="18">
        <v>0.2</v>
      </c>
      <c r="F290" s="18">
        <v>1.6465000000000001</v>
      </c>
      <c r="G290" s="18">
        <v>0.749</v>
      </c>
      <c r="H290" s="18">
        <v>0.42199999999999999</v>
      </c>
      <c r="I290" s="18">
        <v>0.40100000000000002</v>
      </c>
      <c r="J290" s="18">
        <v>11</v>
      </c>
      <c r="K290" s="18">
        <v>11</v>
      </c>
      <c r="L290" s="18" t="s">
        <v>37</v>
      </c>
      <c r="M290" s="18" t="s">
        <v>38</v>
      </c>
      <c r="N290" s="18" t="s">
        <v>29</v>
      </c>
      <c r="O290" s="18">
        <v>7</v>
      </c>
      <c r="P290" s="18" t="s">
        <v>26</v>
      </c>
      <c r="Q290" s="18">
        <v>2.5</v>
      </c>
      <c r="R290" s="18">
        <f t="shared" si="27"/>
        <v>3</v>
      </c>
      <c r="S290" s="18">
        <f t="shared" si="28"/>
        <v>3</v>
      </c>
      <c r="T290" s="18">
        <f t="shared" si="29"/>
        <v>3</v>
      </c>
      <c r="U290" s="20" t="str">
        <f t="shared" si="30"/>
        <v>3</v>
      </c>
      <c r="V290" s="21">
        <f t="shared" si="31"/>
        <v>0.84383124999999992</v>
      </c>
      <c r="W290" s="21">
        <f t="shared" si="32"/>
        <v>0.84383124999999992</v>
      </c>
    </row>
    <row r="291" spans="1:23" x14ac:dyDescent="0.25">
      <c r="A291" s="18">
        <v>152</v>
      </c>
      <c r="B291" s="18" t="s">
        <v>22</v>
      </c>
      <c r="C291" s="18">
        <v>0.60499999999999998</v>
      </c>
      <c r="D291" s="18">
        <v>0.5</v>
      </c>
      <c r="E291" s="18">
        <v>0.185</v>
      </c>
      <c r="F291" s="18">
        <v>1.1185</v>
      </c>
      <c r="G291" s="18">
        <v>0.46899999999999997</v>
      </c>
      <c r="H291" s="18">
        <v>0.25850000000000001</v>
      </c>
      <c r="I291" s="18">
        <v>0.33500000000000002</v>
      </c>
      <c r="J291" s="18">
        <v>9</v>
      </c>
      <c r="K291" s="18">
        <v>12</v>
      </c>
      <c r="L291" s="18" t="s">
        <v>63</v>
      </c>
      <c r="M291" s="18" t="s">
        <v>64</v>
      </c>
      <c r="N291" s="18" t="s">
        <v>29</v>
      </c>
      <c r="O291" s="18">
        <v>1</v>
      </c>
      <c r="P291" s="18" t="s">
        <v>21</v>
      </c>
      <c r="Q291" s="18">
        <v>22.1</v>
      </c>
      <c r="R291" s="18">
        <f t="shared" si="27"/>
        <v>3</v>
      </c>
      <c r="S291" s="18">
        <f t="shared" si="28"/>
        <v>2</v>
      </c>
      <c r="T291" s="18">
        <f t="shared" si="29"/>
        <v>0</v>
      </c>
      <c r="U291" s="20" t="str">
        <f t="shared" si="30"/>
        <v>2</v>
      </c>
      <c r="V291" s="21">
        <f t="shared" si="31"/>
        <v>0.55738583333333336</v>
      </c>
      <c r="W291" s="21">
        <f t="shared" si="32"/>
        <v>0.44590866666666673</v>
      </c>
    </row>
    <row r="292" spans="1:23" x14ac:dyDescent="0.25">
      <c r="A292" s="18">
        <v>2081</v>
      </c>
      <c r="B292" s="18" t="s">
        <v>31</v>
      </c>
      <c r="C292" s="18">
        <v>0.64500000000000002</v>
      </c>
      <c r="D292" s="18">
        <v>0.495</v>
      </c>
      <c r="E292" s="18">
        <v>0.15</v>
      </c>
      <c r="F292" s="18">
        <v>1.2095</v>
      </c>
      <c r="G292" s="18">
        <v>0.60299999999999998</v>
      </c>
      <c r="H292" s="18">
        <v>0.2225</v>
      </c>
      <c r="I292" s="18">
        <v>0.33900000000000002</v>
      </c>
      <c r="J292" s="18">
        <v>9</v>
      </c>
      <c r="K292" s="18">
        <v>3</v>
      </c>
      <c r="L292" s="18" t="s">
        <v>46</v>
      </c>
      <c r="M292" s="18" t="s">
        <v>47</v>
      </c>
      <c r="N292" s="18" t="s">
        <v>48</v>
      </c>
      <c r="O292" s="18">
        <v>5</v>
      </c>
      <c r="P292" s="18" t="s">
        <v>34</v>
      </c>
      <c r="Q292" s="18">
        <v>12.8</v>
      </c>
      <c r="R292" s="18">
        <f t="shared" si="27"/>
        <v>3</v>
      </c>
      <c r="S292" s="18">
        <f t="shared" si="28"/>
        <v>3</v>
      </c>
      <c r="T292" s="18">
        <f t="shared" si="29"/>
        <v>3</v>
      </c>
      <c r="U292" s="20" t="str">
        <f t="shared" si="30"/>
        <v>3</v>
      </c>
      <c r="V292" s="21">
        <f t="shared" si="31"/>
        <v>0.60273416666666668</v>
      </c>
      <c r="W292" s="21">
        <f t="shared" si="32"/>
        <v>0.60273416666666668</v>
      </c>
    </row>
    <row r="293" spans="1:23" x14ac:dyDescent="0.25">
      <c r="A293" s="18">
        <v>3189</v>
      </c>
      <c r="B293" s="18" t="s">
        <v>31</v>
      </c>
      <c r="C293" s="18">
        <v>0.72</v>
      </c>
      <c r="D293" s="18">
        <v>0.57499999999999996</v>
      </c>
      <c r="E293" s="18">
        <v>0.23</v>
      </c>
      <c r="F293" s="18">
        <v>2.2694999999999999</v>
      </c>
      <c r="G293" s="18">
        <v>0.88349999999999995</v>
      </c>
      <c r="H293" s="18">
        <v>0.39850000000000002</v>
      </c>
      <c r="I293" s="18">
        <v>0.66500000000000004</v>
      </c>
      <c r="J293" s="18">
        <v>16</v>
      </c>
      <c r="K293" s="18">
        <v>15</v>
      </c>
      <c r="L293" s="18" t="s">
        <v>32</v>
      </c>
      <c r="M293" s="18" t="s">
        <v>33</v>
      </c>
      <c r="N293" s="18" t="s">
        <v>29</v>
      </c>
      <c r="O293" s="18">
        <v>7</v>
      </c>
      <c r="P293" s="18" t="s">
        <v>26</v>
      </c>
      <c r="Q293" s="18">
        <v>2.5</v>
      </c>
      <c r="R293" s="18">
        <f t="shared" si="27"/>
        <v>3</v>
      </c>
      <c r="S293" s="18">
        <f t="shared" si="28"/>
        <v>2</v>
      </c>
      <c r="T293" s="18">
        <f t="shared" si="29"/>
        <v>0</v>
      </c>
      <c r="U293" s="20" t="str">
        <f t="shared" si="30"/>
        <v>2</v>
      </c>
      <c r="V293" s="21">
        <f t="shared" si="31"/>
        <v>1.2198562499999999</v>
      </c>
      <c r="W293" s="21">
        <f t="shared" si="32"/>
        <v>0.97588499999999989</v>
      </c>
    </row>
    <row r="294" spans="1:23" x14ac:dyDescent="0.25">
      <c r="A294" s="18">
        <v>2986</v>
      </c>
      <c r="B294" s="18" t="s">
        <v>17</v>
      </c>
      <c r="C294" s="18">
        <v>0.53500000000000003</v>
      </c>
      <c r="D294" s="18">
        <v>0.4</v>
      </c>
      <c r="E294" s="18">
        <v>0.13500000000000001</v>
      </c>
      <c r="F294" s="18">
        <v>0.77500000000000002</v>
      </c>
      <c r="G294" s="18">
        <v>0.36799999999999999</v>
      </c>
      <c r="H294" s="18">
        <v>0.20799999999999999</v>
      </c>
      <c r="I294" s="18">
        <v>0.20549999999999999</v>
      </c>
      <c r="J294" s="18">
        <v>8</v>
      </c>
      <c r="K294" s="18">
        <v>12</v>
      </c>
      <c r="L294" s="18" t="s">
        <v>63</v>
      </c>
      <c r="M294" s="18" t="s">
        <v>64</v>
      </c>
      <c r="N294" s="18" t="s">
        <v>29</v>
      </c>
      <c r="O294" s="18">
        <v>6</v>
      </c>
      <c r="P294" s="18" t="s">
        <v>79</v>
      </c>
      <c r="Q294" s="18">
        <v>14.1</v>
      </c>
      <c r="R294" s="18">
        <f t="shared" si="27"/>
        <v>3</v>
      </c>
      <c r="S294" s="18">
        <f t="shared" si="28"/>
        <v>2</v>
      </c>
      <c r="T294" s="18">
        <f t="shared" si="29"/>
        <v>0</v>
      </c>
      <c r="U294" s="20" t="str">
        <f t="shared" si="30"/>
        <v>2</v>
      </c>
      <c r="V294" s="21">
        <f t="shared" si="31"/>
        <v>0.35779166666666667</v>
      </c>
      <c r="W294" s="21">
        <f t="shared" si="32"/>
        <v>0.28623333333333334</v>
      </c>
    </row>
    <row r="295" spans="1:23" x14ac:dyDescent="0.25">
      <c r="A295" s="18">
        <v>3037</v>
      </c>
      <c r="B295" s="18" t="s">
        <v>17</v>
      </c>
      <c r="C295" s="18">
        <v>0.55000000000000004</v>
      </c>
      <c r="D295" s="18">
        <v>0.44500000000000001</v>
      </c>
      <c r="E295" s="18">
        <v>0.14499999999999999</v>
      </c>
      <c r="F295" s="18">
        <v>0.78300000000000003</v>
      </c>
      <c r="G295" s="18">
        <v>0.30449999999999999</v>
      </c>
      <c r="H295" s="18">
        <v>0.157</v>
      </c>
      <c r="I295" s="18">
        <v>0.26500000000000001</v>
      </c>
      <c r="J295" s="18">
        <v>11</v>
      </c>
      <c r="K295" s="18">
        <v>14</v>
      </c>
      <c r="L295" s="18" t="s">
        <v>60</v>
      </c>
      <c r="M295" s="18" t="s">
        <v>61</v>
      </c>
      <c r="N295" s="18" t="s">
        <v>62</v>
      </c>
      <c r="O295" s="18">
        <v>4</v>
      </c>
      <c r="P295" s="18" t="s">
        <v>59</v>
      </c>
      <c r="Q295" s="18">
        <v>6.1</v>
      </c>
      <c r="R295" s="18">
        <f t="shared" si="27"/>
        <v>3</v>
      </c>
      <c r="S295" s="18">
        <f t="shared" si="28"/>
        <v>2</v>
      </c>
      <c r="T295" s="18">
        <f t="shared" si="29"/>
        <v>0</v>
      </c>
      <c r="U295" s="20" t="str">
        <f t="shared" si="30"/>
        <v>2</v>
      </c>
      <c r="V295" s="21">
        <f t="shared" si="31"/>
        <v>0.37061999999999995</v>
      </c>
      <c r="W295" s="21">
        <f t="shared" si="32"/>
        <v>0.29649599999999998</v>
      </c>
    </row>
    <row r="296" spans="1:23" x14ac:dyDescent="0.25">
      <c r="A296" s="18">
        <v>1275</v>
      </c>
      <c r="B296" s="18" t="s">
        <v>17</v>
      </c>
      <c r="C296" s="18">
        <v>0.47499999999999998</v>
      </c>
      <c r="D296" s="18">
        <v>0.36</v>
      </c>
      <c r="E296" s="18">
        <v>0.11</v>
      </c>
      <c r="F296" s="18">
        <v>0.49199999999999999</v>
      </c>
      <c r="G296" s="18">
        <v>0.21099999999999999</v>
      </c>
      <c r="H296" s="18">
        <v>0.11</v>
      </c>
      <c r="I296" s="18">
        <v>0.15</v>
      </c>
      <c r="J296" s="18">
        <v>8</v>
      </c>
      <c r="K296" s="18">
        <v>6</v>
      </c>
      <c r="L296" s="18" t="s">
        <v>40</v>
      </c>
      <c r="M296" s="18" t="s">
        <v>41</v>
      </c>
      <c r="N296" s="18" t="s">
        <v>42</v>
      </c>
      <c r="O296" s="18">
        <v>8</v>
      </c>
      <c r="P296" s="18" t="s">
        <v>30</v>
      </c>
      <c r="Q296" s="18">
        <v>12.3</v>
      </c>
      <c r="R296" s="18">
        <f t="shared" si="27"/>
        <v>3</v>
      </c>
      <c r="S296" s="18">
        <f t="shared" si="28"/>
        <v>2</v>
      </c>
      <c r="T296" s="18">
        <f t="shared" si="29"/>
        <v>0</v>
      </c>
      <c r="U296" s="20" t="str">
        <f t="shared" si="30"/>
        <v>2</v>
      </c>
      <c r="V296" s="21">
        <f t="shared" si="31"/>
        <v>0.21689</v>
      </c>
      <c r="W296" s="21">
        <f t="shared" si="32"/>
        <v>0.173512</v>
      </c>
    </row>
    <row r="297" spans="1:23" x14ac:dyDescent="0.25">
      <c r="A297" s="18">
        <v>835</v>
      </c>
      <c r="B297" s="18" t="s">
        <v>17</v>
      </c>
      <c r="C297" s="18">
        <v>0.44500000000000001</v>
      </c>
      <c r="D297" s="18">
        <v>0.32500000000000001</v>
      </c>
      <c r="E297" s="18">
        <v>0.1</v>
      </c>
      <c r="F297" s="18">
        <v>0.378</v>
      </c>
      <c r="G297" s="18">
        <v>0.17949999999999999</v>
      </c>
      <c r="H297" s="18">
        <v>0.1</v>
      </c>
      <c r="I297" s="18">
        <v>8.8999999999999996E-2</v>
      </c>
      <c r="J297" s="18">
        <v>7</v>
      </c>
      <c r="K297" s="18">
        <v>15</v>
      </c>
      <c r="L297" s="18" t="s">
        <v>32</v>
      </c>
      <c r="M297" s="18" t="s">
        <v>33</v>
      </c>
      <c r="N297" s="18" t="s">
        <v>29</v>
      </c>
      <c r="O297" s="18">
        <v>6</v>
      </c>
      <c r="P297" s="18" t="s">
        <v>79</v>
      </c>
      <c r="Q297" s="18">
        <v>14.1</v>
      </c>
      <c r="R297" s="18">
        <f t="shared" si="27"/>
        <v>3</v>
      </c>
      <c r="S297" s="18">
        <f t="shared" si="28"/>
        <v>2</v>
      </c>
      <c r="T297" s="18">
        <f t="shared" si="29"/>
        <v>0</v>
      </c>
      <c r="U297" s="20" t="str">
        <f t="shared" si="30"/>
        <v>2</v>
      </c>
      <c r="V297" s="21">
        <f t="shared" si="31"/>
        <v>0.16191</v>
      </c>
      <c r="W297" s="21">
        <f t="shared" si="32"/>
        <v>0.129528</v>
      </c>
    </row>
    <row r="298" spans="1:23" x14ac:dyDescent="0.25">
      <c r="A298" s="18">
        <v>1940</v>
      </c>
      <c r="B298" s="18" t="s">
        <v>22</v>
      </c>
      <c r="C298" s="18">
        <v>0.625</v>
      </c>
      <c r="D298" s="18">
        <v>0.44500000000000001</v>
      </c>
      <c r="E298" s="18">
        <v>0.16</v>
      </c>
      <c r="F298" s="18">
        <v>1.0900000000000001</v>
      </c>
      <c r="G298" s="18">
        <v>0.46</v>
      </c>
      <c r="H298" s="18">
        <v>0.29649999999999999</v>
      </c>
      <c r="I298" s="18">
        <v>0.30399999999999999</v>
      </c>
      <c r="J298" s="18">
        <v>11</v>
      </c>
      <c r="K298" s="18">
        <v>9</v>
      </c>
      <c r="L298" s="18" t="s">
        <v>67</v>
      </c>
      <c r="M298" s="18" t="s">
        <v>68</v>
      </c>
      <c r="N298" s="18" t="s">
        <v>69</v>
      </c>
      <c r="O298" s="18">
        <v>4</v>
      </c>
      <c r="P298" s="18" t="s">
        <v>59</v>
      </c>
      <c r="Q298" s="18">
        <v>6.1</v>
      </c>
      <c r="R298" s="18">
        <f t="shared" si="27"/>
        <v>3</v>
      </c>
      <c r="S298" s="18">
        <f t="shared" si="28"/>
        <v>2</v>
      </c>
      <c r="T298" s="18">
        <f t="shared" si="29"/>
        <v>0</v>
      </c>
      <c r="U298" s="20" t="str">
        <f t="shared" si="30"/>
        <v>2</v>
      </c>
      <c r="V298" s="21">
        <f t="shared" si="31"/>
        <v>0.53228333333333333</v>
      </c>
      <c r="W298" s="21">
        <f t="shared" si="32"/>
        <v>0.42582666666666669</v>
      </c>
    </row>
    <row r="299" spans="1:23" x14ac:dyDescent="0.25">
      <c r="A299" s="18">
        <v>25</v>
      </c>
      <c r="B299" s="18" t="s">
        <v>22</v>
      </c>
      <c r="C299" s="18">
        <v>0.61499999999999999</v>
      </c>
      <c r="D299" s="18">
        <v>0.48</v>
      </c>
      <c r="E299" s="18">
        <v>0.16500000000000001</v>
      </c>
      <c r="F299" s="18">
        <v>1.1615</v>
      </c>
      <c r="G299" s="18">
        <v>0.51300000000000001</v>
      </c>
      <c r="H299" s="18">
        <v>0.30099999999999999</v>
      </c>
      <c r="I299" s="18">
        <v>0.30499999999999999</v>
      </c>
      <c r="J299" s="18">
        <v>10</v>
      </c>
      <c r="K299" s="18">
        <v>3</v>
      </c>
      <c r="L299" s="18" t="s">
        <v>46</v>
      </c>
      <c r="M299" s="18" t="s">
        <v>47</v>
      </c>
      <c r="N299" s="18" t="s">
        <v>48</v>
      </c>
      <c r="O299" s="18">
        <v>2</v>
      </c>
      <c r="P299" s="18" t="s">
        <v>70</v>
      </c>
      <c r="Q299" s="18">
        <v>18</v>
      </c>
      <c r="R299" s="18">
        <f t="shared" si="27"/>
        <v>3</v>
      </c>
      <c r="S299" s="18">
        <f t="shared" si="28"/>
        <v>2</v>
      </c>
      <c r="T299" s="18">
        <f t="shared" si="29"/>
        <v>0</v>
      </c>
      <c r="U299" s="20" t="str">
        <f t="shared" si="30"/>
        <v>2</v>
      </c>
      <c r="V299" s="21">
        <f t="shared" si="31"/>
        <v>0.57300666666666655</v>
      </c>
      <c r="W299" s="21">
        <f t="shared" si="32"/>
        <v>0.45840533333333328</v>
      </c>
    </row>
    <row r="300" spans="1:23" x14ac:dyDescent="0.25">
      <c r="A300" s="18">
        <v>700</v>
      </c>
      <c r="B300" s="18" t="s">
        <v>22</v>
      </c>
      <c r="C300" s="18">
        <v>0.39500000000000002</v>
      </c>
      <c r="D300" s="18">
        <v>0.315</v>
      </c>
      <c r="E300" s="18">
        <v>0.105</v>
      </c>
      <c r="F300" s="18">
        <v>0.35149999999999998</v>
      </c>
      <c r="G300" s="18">
        <v>0.11849999999999999</v>
      </c>
      <c r="H300" s="18">
        <v>9.0999999999999998E-2</v>
      </c>
      <c r="I300" s="18">
        <v>0.1195</v>
      </c>
      <c r="J300" s="18">
        <v>16</v>
      </c>
      <c r="K300" s="18">
        <v>12</v>
      </c>
      <c r="L300" s="18" t="s">
        <v>63</v>
      </c>
      <c r="M300" s="18" t="s">
        <v>64</v>
      </c>
      <c r="N300" s="18" t="s">
        <v>29</v>
      </c>
      <c r="O300" s="18">
        <v>8</v>
      </c>
      <c r="P300" s="18" t="s">
        <v>30</v>
      </c>
      <c r="Q300" s="18">
        <v>12.3</v>
      </c>
      <c r="R300" s="18">
        <f t="shared" si="27"/>
        <v>3</v>
      </c>
      <c r="S300" s="18">
        <f t="shared" si="28"/>
        <v>2</v>
      </c>
      <c r="T300" s="18">
        <f t="shared" si="29"/>
        <v>0</v>
      </c>
      <c r="U300" s="20" t="str">
        <f t="shared" si="30"/>
        <v>2</v>
      </c>
      <c r="V300" s="21">
        <f t="shared" si="31"/>
        <v>0.14733708333333331</v>
      </c>
      <c r="W300" s="21">
        <f t="shared" si="32"/>
        <v>0.11786966666666665</v>
      </c>
    </row>
    <row r="301" spans="1:23" x14ac:dyDescent="0.25">
      <c r="A301" s="18">
        <v>1689</v>
      </c>
      <c r="B301" s="18" t="s">
        <v>31</v>
      </c>
      <c r="C301" s="18">
        <v>0.625</v>
      </c>
      <c r="D301" s="18">
        <v>0.49</v>
      </c>
      <c r="E301" s="18">
        <v>0.16500000000000001</v>
      </c>
      <c r="F301" s="18">
        <v>1.1165</v>
      </c>
      <c r="G301" s="18">
        <v>0.48949999999999999</v>
      </c>
      <c r="H301" s="18">
        <v>0.26150000000000001</v>
      </c>
      <c r="I301" s="18">
        <v>0.33250000000000002</v>
      </c>
      <c r="J301" s="18">
        <v>11</v>
      </c>
      <c r="K301" s="18">
        <v>1</v>
      </c>
      <c r="L301" s="18" t="s">
        <v>65</v>
      </c>
      <c r="M301" s="18" t="s">
        <v>66</v>
      </c>
      <c r="N301" s="18" t="s">
        <v>29</v>
      </c>
      <c r="O301" s="18">
        <v>3</v>
      </c>
      <c r="P301" s="18" t="s">
        <v>39</v>
      </c>
      <c r="Q301" s="18">
        <v>3.6</v>
      </c>
      <c r="R301" s="18">
        <f t="shared" si="27"/>
        <v>3</v>
      </c>
      <c r="S301" s="18">
        <f t="shared" si="28"/>
        <v>3</v>
      </c>
      <c r="T301" s="18">
        <f t="shared" si="29"/>
        <v>3</v>
      </c>
      <c r="U301" s="20" t="str">
        <f t="shared" si="30"/>
        <v>3</v>
      </c>
      <c r="V301" s="21">
        <f t="shared" si="31"/>
        <v>0.5545283333333334</v>
      </c>
      <c r="W301" s="21">
        <f t="shared" si="32"/>
        <v>0.5545283333333334</v>
      </c>
    </row>
    <row r="302" spans="1:23" x14ac:dyDescent="0.25">
      <c r="A302" s="18">
        <v>1036</v>
      </c>
      <c r="B302" s="18" t="s">
        <v>22</v>
      </c>
      <c r="C302" s="18">
        <v>0.65500000000000003</v>
      </c>
      <c r="D302" s="18">
        <v>0.51</v>
      </c>
      <c r="E302" s="18">
        <v>0.17499999999999999</v>
      </c>
      <c r="F302" s="18">
        <v>1.6525000000000001</v>
      </c>
      <c r="G302" s="18">
        <v>0.85150000000000003</v>
      </c>
      <c r="H302" s="18">
        <v>0.33650000000000002</v>
      </c>
      <c r="I302" s="18">
        <v>0.40300000000000002</v>
      </c>
      <c r="J302" s="18">
        <v>10</v>
      </c>
      <c r="K302" s="18">
        <v>3</v>
      </c>
      <c r="L302" s="18" t="s">
        <v>46</v>
      </c>
      <c r="M302" s="18" t="s">
        <v>47</v>
      </c>
      <c r="N302" s="18" t="s">
        <v>48</v>
      </c>
      <c r="O302" s="18">
        <v>8</v>
      </c>
      <c r="P302" s="18" t="s">
        <v>30</v>
      </c>
      <c r="Q302" s="18">
        <v>12.3</v>
      </c>
      <c r="R302" s="18">
        <f t="shared" si="27"/>
        <v>3</v>
      </c>
      <c r="S302" s="18">
        <f t="shared" si="28"/>
        <v>2</v>
      </c>
      <c r="T302" s="18">
        <f t="shared" si="29"/>
        <v>0</v>
      </c>
      <c r="U302" s="20" t="str">
        <f t="shared" si="30"/>
        <v>2</v>
      </c>
      <c r="V302" s="21">
        <f t="shared" si="31"/>
        <v>0.83726666666666683</v>
      </c>
      <c r="W302" s="21">
        <f t="shared" si="32"/>
        <v>0.66981333333333348</v>
      </c>
    </row>
    <row r="303" spans="1:23" x14ac:dyDescent="0.25">
      <c r="A303" s="18">
        <v>1624</v>
      </c>
      <c r="B303" s="18" t="s">
        <v>22</v>
      </c>
      <c r="C303" s="18">
        <v>0.56499999999999995</v>
      </c>
      <c r="D303" s="18">
        <v>0.44</v>
      </c>
      <c r="E303" s="18">
        <v>0.15</v>
      </c>
      <c r="F303" s="18">
        <v>0.86299999999999999</v>
      </c>
      <c r="G303" s="18">
        <v>0.435</v>
      </c>
      <c r="H303" s="18">
        <v>0.14899999999999999</v>
      </c>
      <c r="I303" s="18">
        <v>0.27</v>
      </c>
      <c r="J303" s="18">
        <v>9</v>
      </c>
      <c r="K303" s="18">
        <v>5</v>
      </c>
      <c r="L303" s="18" t="s">
        <v>49</v>
      </c>
      <c r="M303" s="18" t="s">
        <v>50</v>
      </c>
      <c r="N303" s="18" t="s">
        <v>51</v>
      </c>
      <c r="O303" s="18">
        <v>8</v>
      </c>
      <c r="P303" s="18" t="s">
        <v>30</v>
      </c>
      <c r="Q303" s="18">
        <v>12.3</v>
      </c>
      <c r="R303" s="18">
        <f t="shared" si="27"/>
        <v>3</v>
      </c>
      <c r="S303" s="18">
        <f t="shared" si="28"/>
        <v>2</v>
      </c>
      <c r="T303" s="18">
        <f t="shared" si="29"/>
        <v>0</v>
      </c>
      <c r="U303" s="20" t="str">
        <f t="shared" si="30"/>
        <v>2</v>
      </c>
      <c r="V303" s="21">
        <f t="shared" si="31"/>
        <v>0.4106441666666667</v>
      </c>
      <c r="W303" s="21">
        <f t="shared" si="32"/>
        <v>0.32851533333333338</v>
      </c>
    </row>
    <row r="304" spans="1:23" x14ac:dyDescent="0.25">
      <c r="A304" s="18">
        <v>2025</v>
      </c>
      <c r="B304" s="18" t="s">
        <v>31</v>
      </c>
      <c r="C304" s="18">
        <v>0.54500000000000004</v>
      </c>
      <c r="D304" s="18">
        <v>0.44</v>
      </c>
      <c r="E304" s="18">
        <v>0.14000000000000001</v>
      </c>
      <c r="F304" s="18">
        <v>0.83950000000000002</v>
      </c>
      <c r="G304" s="18">
        <v>0.35599999999999998</v>
      </c>
      <c r="H304" s="18">
        <v>0.1905</v>
      </c>
      <c r="I304" s="18">
        <v>0.23849999999999999</v>
      </c>
      <c r="J304" s="18">
        <v>11</v>
      </c>
      <c r="K304" s="18">
        <v>13</v>
      </c>
      <c r="L304" s="18" t="s">
        <v>27</v>
      </c>
      <c r="M304" s="18" t="s">
        <v>28</v>
      </c>
      <c r="N304" s="18" t="s">
        <v>29</v>
      </c>
      <c r="O304" s="18">
        <v>6</v>
      </c>
      <c r="P304" s="18" t="s">
        <v>79</v>
      </c>
      <c r="Q304" s="18">
        <v>14.1</v>
      </c>
      <c r="R304" s="18">
        <f t="shared" si="27"/>
        <v>3</v>
      </c>
      <c r="S304" s="18">
        <f t="shared" si="28"/>
        <v>2</v>
      </c>
      <c r="T304" s="18">
        <f t="shared" si="29"/>
        <v>0</v>
      </c>
      <c r="U304" s="20" t="str">
        <f t="shared" si="30"/>
        <v>2</v>
      </c>
      <c r="V304" s="21">
        <f t="shared" si="31"/>
        <v>0.39526458333333342</v>
      </c>
      <c r="W304" s="21">
        <f t="shared" si="32"/>
        <v>0.31621166666666678</v>
      </c>
    </row>
    <row r="305" spans="1:23" x14ac:dyDescent="0.25">
      <c r="A305" s="18">
        <v>3453</v>
      </c>
      <c r="B305" s="18" t="s">
        <v>22</v>
      </c>
      <c r="C305" s="18">
        <v>0.55500000000000005</v>
      </c>
      <c r="D305" s="18">
        <v>0.44</v>
      </c>
      <c r="E305" s="18">
        <v>0.14499999999999999</v>
      </c>
      <c r="F305" s="18">
        <v>0.88149999999999995</v>
      </c>
      <c r="G305" s="18">
        <v>0.43</v>
      </c>
      <c r="H305" s="18">
        <v>0.19750000000000001</v>
      </c>
      <c r="I305" s="18">
        <v>0.2155</v>
      </c>
      <c r="J305" s="18">
        <v>8</v>
      </c>
      <c r="K305" s="18">
        <v>4</v>
      </c>
      <c r="L305" s="18" t="s">
        <v>18</v>
      </c>
      <c r="M305" s="18" t="s">
        <v>19</v>
      </c>
      <c r="N305" s="18" t="s">
        <v>20</v>
      </c>
      <c r="O305" s="18">
        <v>6</v>
      </c>
      <c r="P305" s="18" t="s">
        <v>79</v>
      </c>
      <c r="Q305" s="18">
        <v>14.1</v>
      </c>
      <c r="R305" s="18">
        <f t="shared" si="27"/>
        <v>3</v>
      </c>
      <c r="S305" s="18">
        <f t="shared" si="28"/>
        <v>2</v>
      </c>
      <c r="T305" s="18">
        <f t="shared" si="29"/>
        <v>0</v>
      </c>
      <c r="U305" s="20" t="str">
        <f t="shared" si="30"/>
        <v>2</v>
      </c>
      <c r="V305" s="21">
        <f t="shared" si="31"/>
        <v>0.41724333333333335</v>
      </c>
      <c r="W305" s="21">
        <f t="shared" si="32"/>
        <v>0.33379466666666668</v>
      </c>
    </row>
    <row r="306" spans="1:23" x14ac:dyDescent="0.25">
      <c r="A306" s="18">
        <v>4106</v>
      </c>
      <c r="B306" s="18" t="s">
        <v>22</v>
      </c>
      <c r="C306" s="18">
        <v>0.71499999999999997</v>
      </c>
      <c r="D306" s="18">
        <v>0.56499999999999995</v>
      </c>
      <c r="E306" s="18">
        <v>0.18</v>
      </c>
      <c r="F306" s="18">
        <v>1.79</v>
      </c>
      <c r="G306" s="18">
        <v>0.84399999999999997</v>
      </c>
      <c r="H306" s="18">
        <v>0.35349999999999998</v>
      </c>
      <c r="I306" s="18">
        <v>0.53849999999999998</v>
      </c>
      <c r="J306" s="18">
        <v>9</v>
      </c>
      <c r="K306" s="18">
        <v>5</v>
      </c>
      <c r="L306" s="18" t="s">
        <v>49</v>
      </c>
      <c r="M306" s="18" t="s">
        <v>50</v>
      </c>
      <c r="N306" s="18" t="s">
        <v>51</v>
      </c>
      <c r="O306" s="18">
        <v>2</v>
      </c>
      <c r="P306" s="18" t="s">
        <v>70</v>
      </c>
      <c r="Q306" s="18">
        <v>18</v>
      </c>
      <c r="R306" s="18">
        <f t="shared" si="27"/>
        <v>3</v>
      </c>
      <c r="S306" s="18">
        <f t="shared" si="28"/>
        <v>2</v>
      </c>
      <c r="T306" s="18">
        <f t="shared" si="29"/>
        <v>0</v>
      </c>
      <c r="U306" s="20" t="str">
        <f t="shared" si="30"/>
        <v>2</v>
      </c>
      <c r="V306" s="21">
        <f t="shared" si="31"/>
        <v>0.94273333333333342</v>
      </c>
      <c r="W306" s="21">
        <f t="shared" si="32"/>
        <v>0.75418666666666678</v>
      </c>
    </row>
    <row r="307" spans="1:23" x14ac:dyDescent="0.25">
      <c r="A307" s="18">
        <v>1516</v>
      </c>
      <c r="B307" s="18" t="s">
        <v>31</v>
      </c>
      <c r="C307" s="18">
        <v>0.65500000000000003</v>
      </c>
      <c r="D307" s="18">
        <v>0.51</v>
      </c>
      <c r="E307" s="18">
        <v>0.215</v>
      </c>
      <c r="F307" s="18">
        <v>1.7835000000000001</v>
      </c>
      <c r="G307" s="18">
        <v>0.88849999999999996</v>
      </c>
      <c r="H307" s="18">
        <v>0.40949999999999998</v>
      </c>
      <c r="I307" s="18">
        <v>0.41949999999999998</v>
      </c>
      <c r="J307" s="18">
        <v>11</v>
      </c>
      <c r="K307" s="18">
        <v>7</v>
      </c>
      <c r="L307" s="18" t="s">
        <v>43</v>
      </c>
      <c r="M307" s="18" t="s">
        <v>44</v>
      </c>
      <c r="N307" s="18" t="s">
        <v>45</v>
      </c>
      <c r="O307" s="18">
        <v>4</v>
      </c>
      <c r="P307" s="18" t="s">
        <v>59</v>
      </c>
      <c r="Q307" s="18">
        <v>6.1</v>
      </c>
      <c r="R307" s="18">
        <f t="shared" si="27"/>
        <v>3</v>
      </c>
      <c r="S307" s="18">
        <f t="shared" si="28"/>
        <v>3</v>
      </c>
      <c r="T307" s="18">
        <f t="shared" si="29"/>
        <v>3</v>
      </c>
      <c r="U307" s="20" t="str">
        <f t="shared" si="30"/>
        <v>3</v>
      </c>
      <c r="V307" s="21">
        <f t="shared" si="31"/>
        <v>0.91552999999999995</v>
      </c>
      <c r="W307" s="21">
        <f t="shared" si="32"/>
        <v>0.91552999999999995</v>
      </c>
    </row>
    <row r="308" spans="1:23" x14ac:dyDescent="0.25">
      <c r="A308" s="18">
        <v>2693</v>
      </c>
      <c r="B308" s="18" t="s">
        <v>31</v>
      </c>
      <c r="C308" s="18">
        <v>0.65</v>
      </c>
      <c r="D308" s="18">
        <v>0.51500000000000001</v>
      </c>
      <c r="E308" s="18">
        <v>0.125</v>
      </c>
      <c r="F308" s="18">
        <v>1.1805000000000001</v>
      </c>
      <c r="G308" s="18">
        <v>0.52349999999999997</v>
      </c>
      <c r="H308" s="18">
        <v>0.28299999999999997</v>
      </c>
      <c r="I308" s="18">
        <v>0.32750000000000001</v>
      </c>
      <c r="J308" s="18">
        <v>9</v>
      </c>
      <c r="K308" s="18">
        <v>14</v>
      </c>
      <c r="L308" s="18" t="s">
        <v>60</v>
      </c>
      <c r="M308" s="18" t="s">
        <v>61</v>
      </c>
      <c r="N308" s="18" t="s">
        <v>62</v>
      </c>
      <c r="O308" s="18">
        <v>2</v>
      </c>
      <c r="P308" s="18" t="s">
        <v>70</v>
      </c>
      <c r="Q308" s="18">
        <v>18</v>
      </c>
      <c r="R308" s="18">
        <f t="shared" si="27"/>
        <v>3</v>
      </c>
      <c r="S308" s="18">
        <f t="shared" si="28"/>
        <v>3</v>
      </c>
      <c r="T308" s="18">
        <f t="shared" si="29"/>
        <v>3</v>
      </c>
      <c r="U308" s="20" t="str">
        <f t="shared" si="30"/>
        <v>3</v>
      </c>
      <c r="V308" s="21">
        <f t="shared" si="31"/>
        <v>0.58828250000000004</v>
      </c>
      <c r="W308" s="21">
        <f t="shared" si="32"/>
        <v>0.58828250000000004</v>
      </c>
    </row>
    <row r="309" spans="1:23" x14ac:dyDescent="0.25">
      <c r="A309" s="18">
        <v>2713</v>
      </c>
      <c r="B309" s="18" t="s">
        <v>17</v>
      </c>
      <c r="C309" s="18">
        <v>0.21</v>
      </c>
      <c r="D309" s="18">
        <v>0.15</v>
      </c>
      <c r="E309" s="18">
        <v>4.4999999999999998E-2</v>
      </c>
      <c r="F309" s="18">
        <v>0.04</v>
      </c>
      <c r="G309" s="18">
        <v>1.35E-2</v>
      </c>
      <c r="H309" s="18">
        <v>8.0000000000000002E-3</v>
      </c>
      <c r="I309" s="18">
        <v>1.0500000000000001E-2</v>
      </c>
      <c r="J309" s="18">
        <v>4</v>
      </c>
      <c r="K309" s="18">
        <v>3</v>
      </c>
      <c r="L309" s="18" t="s">
        <v>46</v>
      </c>
      <c r="M309" s="18" t="s">
        <v>47</v>
      </c>
      <c r="N309" s="18" t="s">
        <v>48</v>
      </c>
      <c r="O309" s="18">
        <v>7</v>
      </c>
      <c r="P309" s="18" t="s">
        <v>26</v>
      </c>
      <c r="Q309" s="18">
        <v>2.5</v>
      </c>
      <c r="R309" s="18">
        <f t="shared" si="27"/>
        <v>3</v>
      </c>
      <c r="S309" s="18">
        <f t="shared" si="28"/>
        <v>2</v>
      </c>
      <c r="T309" s="18">
        <f t="shared" si="29"/>
        <v>0</v>
      </c>
      <c r="U309" s="20" t="str">
        <f t="shared" si="30"/>
        <v>2</v>
      </c>
      <c r="V309" s="21">
        <f t="shared" si="31"/>
        <v>1.4033333333333333E-2</v>
      </c>
      <c r="W309" s="21">
        <f t="shared" si="32"/>
        <v>1.1226666666666668E-2</v>
      </c>
    </row>
    <row r="310" spans="1:23" x14ac:dyDescent="0.25">
      <c r="A310" s="18">
        <v>469</v>
      </c>
      <c r="B310" s="18" t="s">
        <v>22</v>
      </c>
      <c r="C310" s="18">
        <v>0.68</v>
      </c>
      <c r="D310" s="18">
        <v>0.55000000000000004</v>
      </c>
      <c r="E310" s="18">
        <v>0.21</v>
      </c>
      <c r="F310" s="18">
        <v>1.7444999999999999</v>
      </c>
      <c r="G310" s="18">
        <v>0.59750000000000003</v>
      </c>
      <c r="H310" s="18">
        <v>0.30499999999999999</v>
      </c>
      <c r="I310" s="18">
        <v>0.625</v>
      </c>
      <c r="J310" s="18">
        <v>17</v>
      </c>
      <c r="K310" s="18">
        <v>8</v>
      </c>
      <c r="L310" s="18" t="s">
        <v>55</v>
      </c>
      <c r="M310" s="18" t="s">
        <v>56</v>
      </c>
      <c r="N310" s="18" t="s">
        <v>57</v>
      </c>
      <c r="O310" s="18">
        <v>7</v>
      </c>
      <c r="P310" s="18" t="s">
        <v>26</v>
      </c>
      <c r="Q310" s="18">
        <v>2.5</v>
      </c>
      <c r="R310" s="18">
        <f t="shared" si="27"/>
        <v>3</v>
      </c>
      <c r="S310" s="18">
        <f t="shared" si="28"/>
        <v>2</v>
      </c>
      <c r="T310" s="18">
        <f t="shared" si="29"/>
        <v>0</v>
      </c>
      <c r="U310" s="20" t="str">
        <f t="shared" si="30"/>
        <v>2</v>
      </c>
      <c r="V310" s="21">
        <f t="shared" si="31"/>
        <v>0.91295500000000018</v>
      </c>
      <c r="W310" s="21">
        <f t="shared" si="32"/>
        <v>0.73036400000000024</v>
      </c>
    </row>
    <row r="311" spans="1:23" x14ac:dyDescent="0.25">
      <c r="A311" s="18">
        <v>716</v>
      </c>
      <c r="B311" s="18" t="s">
        <v>17</v>
      </c>
      <c r="C311" s="18">
        <v>0.27500000000000002</v>
      </c>
      <c r="D311" s="18">
        <v>0.2</v>
      </c>
      <c r="E311" s="18">
        <v>6.5000000000000002E-2</v>
      </c>
      <c r="F311" s="18">
        <v>0.10349999999999999</v>
      </c>
      <c r="G311" s="18">
        <v>4.7500000000000001E-2</v>
      </c>
      <c r="H311" s="18">
        <v>2.0500000000000001E-2</v>
      </c>
      <c r="I311" s="18">
        <v>0.03</v>
      </c>
      <c r="J311" s="18">
        <v>7</v>
      </c>
      <c r="K311" s="18">
        <v>1</v>
      </c>
      <c r="L311" s="18" t="s">
        <v>65</v>
      </c>
      <c r="M311" s="18" t="s">
        <v>66</v>
      </c>
      <c r="N311" s="18" t="s">
        <v>29</v>
      </c>
      <c r="O311" s="18">
        <v>3</v>
      </c>
      <c r="P311" s="18" t="s">
        <v>39</v>
      </c>
      <c r="Q311" s="18">
        <v>3.6</v>
      </c>
      <c r="R311" s="18">
        <f t="shared" si="27"/>
        <v>3</v>
      </c>
      <c r="S311" s="18">
        <f t="shared" si="28"/>
        <v>2</v>
      </c>
      <c r="T311" s="18">
        <f t="shared" si="29"/>
        <v>0</v>
      </c>
      <c r="U311" s="20" t="str">
        <f t="shared" si="30"/>
        <v>2</v>
      </c>
      <c r="V311" s="21">
        <f t="shared" si="31"/>
        <v>3.8640000000000001E-2</v>
      </c>
      <c r="W311" s="21">
        <f t="shared" si="32"/>
        <v>3.0912000000000002E-2</v>
      </c>
    </row>
    <row r="312" spans="1:23" x14ac:dyDescent="0.25">
      <c r="A312" s="18">
        <v>450</v>
      </c>
      <c r="B312" s="18" t="s">
        <v>22</v>
      </c>
      <c r="C312" s="18">
        <v>0.56499999999999995</v>
      </c>
      <c r="D312" s="18">
        <v>0.45500000000000002</v>
      </c>
      <c r="E312" s="18">
        <v>0.15</v>
      </c>
      <c r="F312" s="18">
        <v>0.82050000000000001</v>
      </c>
      <c r="G312" s="18">
        <v>0.36499999999999999</v>
      </c>
      <c r="H312" s="18">
        <v>0.159</v>
      </c>
      <c r="I312" s="18">
        <v>0.26</v>
      </c>
      <c r="J312" s="18">
        <v>18</v>
      </c>
      <c r="K312" s="18">
        <v>6</v>
      </c>
      <c r="L312" s="18" t="s">
        <v>40</v>
      </c>
      <c r="M312" s="18" t="s">
        <v>41</v>
      </c>
      <c r="N312" s="18" t="s">
        <v>42</v>
      </c>
      <c r="O312" s="18">
        <v>5</v>
      </c>
      <c r="P312" s="18" t="s">
        <v>34</v>
      </c>
      <c r="Q312" s="18">
        <v>12.8</v>
      </c>
      <c r="R312" s="18">
        <f t="shared" si="27"/>
        <v>3</v>
      </c>
      <c r="S312" s="18">
        <f t="shared" si="28"/>
        <v>2</v>
      </c>
      <c r="T312" s="18">
        <f t="shared" si="29"/>
        <v>0</v>
      </c>
      <c r="U312" s="20" t="str">
        <f t="shared" si="30"/>
        <v>2</v>
      </c>
      <c r="V312" s="21">
        <f t="shared" si="31"/>
        <v>0.3924725</v>
      </c>
      <c r="W312" s="21">
        <f t="shared" si="32"/>
        <v>0.31397800000000003</v>
      </c>
    </row>
    <row r="313" spans="1:23" x14ac:dyDescent="0.25">
      <c r="A313" s="18">
        <v>114</v>
      </c>
      <c r="B313" s="18" t="s">
        <v>31</v>
      </c>
      <c r="C313" s="18">
        <v>0.42499999999999999</v>
      </c>
      <c r="D313" s="18">
        <v>0.35</v>
      </c>
      <c r="E313" s="18">
        <v>0.105</v>
      </c>
      <c r="F313" s="18">
        <v>0.39300000000000002</v>
      </c>
      <c r="G313" s="18">
        <v>0.13</v>
      </c>
      <c r="H313" s="18">
        <v>6.3E-2</v>
      </c>
      <c r="I313" s="18">
        <v>0.16500000000000001</v>
      </c>
      <c r="J313" s="18">
        <v>9</v>
      </c>
      <c r="K313" s="18">
        <v>10</v>
      </c>
      <c r="L313" s="18" t="s">
        <v>23</v>
      </c>
      <c r="M313" s="18" t="s">
        <v>24</v>
      </c>
      <c r="N313" s="18" t="s">
        <v>25</v>
      </c>
      <c r="O313" s="18">
        <v>7</v>
      </c>
      <c r="P313" s="18" t="s">
        <v>26</v>
      </c>
      <c r="Q313" s="18">
        <v>2.5</v>
      </c>
      <c r="R313" s="18">
        <f t="shared" si="27"/>
        <v>3</v>
      </c>
      <c r="S313" s="18">
        <f t="shared" si="28"/>
        <v>2</v>
      </c>
      <c r="T313" s="18">
        <f t="shared" si="29"/>
        <v>0</v>
      </c>
      <c r="U313" s="20" t="str">
        <f t="shared" si="30"/>
        <v>2</v>
      </c>
      <c r="V313" s="21">
        <f t="shared" si="31"/>
        <v>0.16898999999999997</v>
      </c>
      <c r="W313" s="21">
        <f t="shared" si="32"/>
        <v>0.13519199999999998</v>
      </c>
    </row>
    <row r="314" spans="1:23" x14ac:dyDescent="0.25">
      <c r="A314" s="18">
        <v>938</v>
      </c>
      <c r="B314" s="18" t="s">
        <v>17</v>
      </c>
      <c r="C314" s="18">
        <v>0.45500000000000002</v>
      </c>
      <c r="D314" s="18">
        <v>0.35499999999999998</v>
      </c>
      <c r="E314" s="18">
        <v>0.125</v>
      </c>
      <c r="F314" s="18">
        <v>0.53249999999999997</v>
      </c>
      <c r="G314" s="18">
        <v>0.22500000000000001</v>
      </c>
      <c r="H314" s="18">
        <v>0.126</v>
      </c>
      <c r="I314" s="18">
        <v>0.14649999999999999</v>
      </c>
      <c r="J314" s="18">
        <v>7</v>
      </c>
      <c r="K314" s="18">
        <v>14</v>
      </c>
      <c r="L314" s="18" t="s">
        <v>60</v>
      </c>
      <c r="M314" s="18" t="s">
        <v>61</v>
      </c>
      <c r="N314" s="18" t="s">
        <v>62</v>
      </c>
      <c r="O314" s="18">
        <v>6</v>
      </c>
      <c r="P314" s="18" t="s">
        <v>79</v>
      </c>
      <c r="Q314" s="18">
        <v>14.1</v>
      </c>
      <c r="R314" s="18">
        <f t="shared" si="27"/>
        <v>3</v>
      </c>
      <c r="S314" s="18">
        <f t="shared" si="28"/>
        <v>2</v>
      </c>
      <c r="T314" s="18">
        <f t="shared" si="29"/>
        <v>0</v>
      </c>
      <c r="U314" s="20" t="str">
        <f t="shared" si="30"/>
        <v>2</v>
      </c>
      <c r="V314" s="21">
        <f t="shared" si="31"/>
        <v>0.23385624999999999</v>
      </c>
      <c r="W314" s="21">
        <f t="shared" si="32"/>
        <v>0.187085</v>
      </c>
    </row>
    <row r="315" spans="1:23" x14ac:dyDescent="0.25">
      <c r="A315" s="18">
        <v>511</v>
      </c>
      <c r="B315" s="18" t="s">
        <v>17</v>
      </c>
      <c r="C315" s="18">
        <v>0.68</v>
      </c>
      <c r="D315" s="18">
        <v>0.53</v>
      </c>
      <c r="E315" s="18">
        <v>0.185</v>
      </c>
      <c r="F315" s="18">
        <v>1.1094999999999999</v>
      </c>
      <c r="G315" s="18">
        <v>0.439</v>
      </c>
      <c r="H315" s="18">
        <v>0.245</v>
      </c>
      <c r="I315" s="18">
        <v>0.34</v>
      </c>
      <c r="J315" s="18">
        <v>10</v>
      </c>
      <c r="K315" s="18">
        <v>7</v>
      </c>
      <c r="L315" s="18" t="s">
        <v>43</v>
      </c>
      <c r="M315" s="18" t="s">
        <v>44</v>
      </c>
      <c r="N315" s="18" t="s">
        <v>45</v>
      </c>
      <c r="O315" s="18">
        <v>2</v>
      </c>
      <c r="P315" s="18" t="s">
        <v>70</v>
      </c>
      <c r="Q315" s="18">
        <v>18</v>
      </c>
      <c r="R315" s="18">
        <f t="shared" si="27"/>
        <v>3</v>
      </c>
      <c r="S315" s="18">
        <f t="shared" si="28"/>
        <v>3</v>
      </c>
      <c r="T315" s="18">
        <f t="shared" si="29"/>
        <v>3</v>
      </c>
      <c r="U315" s="20" t="str">
        <f t="shared" si="30"/>
        <v>3</v>
      </c>
      <c r="V315" s="21">
        <f t="shared" si="31"/>
        <v>0.57231708333333331</v>
      </c>
      <c r="W315" s="21">
        <f t="shared" si="32"/>
        <v>0.57231708333333331</v>
      </c>
    </row>
    <row r="316" spans="1:23" x14ac:dyDescent="0.25">
      <c r="A316" s="18">
        <v>872</v>
      </c>
      <c r="B316" s="18" t="s">
        <v>22</v>
      </c>
      <c r="C316" s="18">
        <v>0.62</v>
      </c>
      <c r="D316" s="18">
        <v>0.505</v>
      </c>
      <c r="E316" s="18">
        <v>0.16</v>
      </c>
      <c r="F316" s="18">
        <v>1.3725000000000001</v>
      </c>
      <c r="G316" s="18">
        <v>0.62849999999999995</v>
      </c>
      <c r="H316" s="18">
        <v>0.27500000000000002</v>
      </c>
      <c r="I316" s="18">
        <v>0.36849999999999999</v>
      </c>
      <c r="J316" s="18">
        <v>11</v>
      </c>
      <c r="K316" s="18">
        <v>14</v>
      </c>
      <c r="L316" s="18" t="s">
        <v>60</v>
      </c>
      <c r="M316" s="18" t="s">
        <v>61</v>
      </c>
      <c r="N316" s="18" t="s">
        <v>62</v>
      </c>
      <c r="O316" s="18">
        <v>4</v>
      </c>
      <c r="P316" s="18" t="s">
        <v>59</v>
      </c>
      <c r="Q316" s="18">
        <v>6.1</v>
      </c>
      <c r="R316" s="18">
        <f t="shared" si="27"/>
        <v>3</v>
      </c>
      <c r="S316" s="18">
        <f t="shared" si="28"/>
        <v>2</v>
      </c>
      <c r="T316" s="18">
        <f t="shared" si="29"/>
        <v>0</v>
      </c>
      <c r="U316" s="20" t="str">
        <f t="shared" si="30"/>
        <v>2</v>
      </c>
      <c r="V316" s="21">
        <f t="shared" si="31"/>
        <v>0.68281875000000003</v>
      </c>
      <c r="W316" s="21">
        <f t="shared" si="32"/>
        <v>0.54625500000000005</v>
      </c>
    </row>
    <row r="317" spans="1:23" x14ac:dyDescent="0.25">
      <c r="A317" s="18">
        <v>2740</v>
      </c>
      <c r="B317" s="18" t="s">
        <v>17</v>
      </c>
      <c r="C317" s="18">
        <v>0.45</v>
      </c>
      <c r="D317" s="18">
        <v>0.33500000000000002</v>
      </c>
      <c r="E317" s="18">
        <v>9.5000000000000001E-2</v>
      </c>
      <c r="F317" s="18">
        <v>0.35049999999999998</v>
      </c>
      <c r="G317" s="18">
        <v>0.1615</v>
      </c>
      <c r="H317" s="18">
        <v>6.25E-2</v>
      </c>
      <c r="I317" s="18">
        <v>0.11849999999999999</v>
      </c>
      <c r="J317" s="18">
        <v>7</v>
      </c>
      <c r="K317" s="18">
        <v>6</v>
      </c>
      <c r="L317" s="18" t="s">
        <v>40</v>
      </c>
      <c r="M317" s="18" t="s">
        <v>41</v>
      </c>
      <c r="N317" s="18" t="s">
        <v>42</v>
      </c>
      <c r="O317" s="18">
        <v>3</v>
      </c>
      <c r="P317" s="18" t="s">
        <v>39</v>
      </c>
      <c r="Q317" s="18">
        <v>3.6</v>
      </c>
      <c r="R317" s="18">
        <f t="shared" si="27"/>
        <v>3</v>
      </c>
      <c r="S317" s="18">
        <f t="shared" si="28"/>
        <v>2</v>
      </c>
      <c r="T317" s="18">
        <f t="shared" si="29"/>
        <v>0</v>
      </c>
      <c r="U317" s="20" t="str">
        <f t="shared" si="30"/>
        <v>2</v>
      </c>
      <c r="V317" s="21">
        <f t="shared" si="31"/>
        <v>0.15071499999999999</v>
      </c>
      <c r="W317" s="21">
        <f t="shared" si="32"/>
        <v>0.120572</v>
      </c>
    </row>
    <row r="318" spans="1:23" x14ac:dyDescent="0.25">
      <c r="A318" s="18">
        <v>2569</v>
      </c>
      <c r="B318" s="18" t="s">
        <v>17</v>
      </c>
      <c r="C318" s="18">
        <v>0.46</v>
      </c>
      <c r="D318" s="18">
        <v>0.34499999999999997</v>
      </c>
      <c r="E318" s="18">
        <v>0.12</v>
      </c>
      <c r="F318" s="18">
        <v>0.41549999999999998</v>
      </c>
      <c r="G318" s="18">
        <v>0.19800000000000001</v>
      </c>
      <c r="H318" s="18">
        <v>8.8499999999999995E-2</v>
      </c>
      <c r="I318" s="18">
        <v>0.107</v>
      </c>
      <c r="J318" s="18">
        <v>7</v>
      </c>
      <c r="K318" s="18">
        <v>3</v>
      </c>
      <c r="L318" s="18" t="s">
        <v>46</v>
      </c>
      <c r="M318" s="18" t="s">
        <v>47</v>
      </c>
      <c r="N318" s="18" t="s">
        <v>48</v>
      </c>
      <c r="O318" s="18">
        <v>8</v>
      </c>
      <c r="P318" s="18" t="s">
        <v>30</v>
      </c>
      <c r="Q318" s="18">
        <v>12.3</v>
      </c>
      <c r="R318" s="18">
        <f t="shared" si="27"/>
        <v>3</v>
      </c>
      <c r="S318" s="18">
        <f t="shared" si="28"/>
        <v>2</v>
      </c>
      <c r="T318" s="18">
        <f t="shared" si="29"/>
        <v>0</v>
      </c>
      <c r="U318" s="20" t="str">
        <f t="shared" si="30"/>
        <v>2</v>
      </c>
      <c r="V318" s="21">
        <f t="shared" si="31"/>
        <v>0.18178125000000001</v>
      </c>
      <c r="W318" s="21">
        <f t="shared" si="32"/>
        <v>0.145425</v>
      </c>
    </row>
    <row r="319" spans="1:23" x14ac:dyDescent="0.25">
      <c r="A319" s="18">
        <v>3224</v>
      </c>
      <c r="B319" s="18" t="s">
        <v>31</v>
      </c>
      <c r="C319" s="18">
        <v>0.52</v>
      </c>
      <c r="D319" s="18">
        <v>0.41499999999999998</v>
      </c>
      <c r="E319" s="18">
        <v>0.17499999999999999</v>
      </c>
      <c r="F319" s="18">
        <v>0.753</v>
      </c>
      <c r="G319" s="18">
        <v>0.25800000000000001</v>
      </c>
      <c r="H319" s="18">
        <v>0.17100000000000001</v>
      </c>
      <c r="I319" s="18">
        <v>0.255</v>
      </c>
      <c r="J319" s="18">
        <v>8</v>
      </c>
      <c r="K319" s="18">
        <v>14</v>
      </c>
      <c r="L319" s="18" t="s">
        <v>60</v>
      </c>
      <c r="M319" s="18" t="s">
        <v>61</v>
      </c>
      <c r="N319" s="18" t="s">
        <v>62</v>
      </c>
      <c r="O319" s="18">
        <v>2</v>
      </c>
      <c r="P319" s="18" t="s">
        <v>70</v>
      </c>
      <c r="Q319" s="18">
        <v>18</v>
      </c>
      <c r="R319" s="18">
        <f t="shared" si="27"/>
        <v>3</v>
      </c>
      <c r="S319" s="18">
        <f t="shared" si="28"/>
        <v>2</v>
      </c>
      <c r="T319" s="18">
        <f t="shared" si="29"/>
        <v>0</v>
      </c>
      <c r="U319" s="20" t="str">
        <f t="shared" si="30"/>
        <v>2</v>
      </c>
      <c r="V319" s="21">
        <f t="shared" si="31"/>
        <v>0.35265499999999994</v>
      </c>
      <c r="W319" s="21">
        <f t="shared" si="32"/>
        <v>0.28212399999999999</v>
      </c>
    </row>
    <row r="320" spans="1:23" x14ac:dyDescent="0.25">
      <c r="A320" s="18">
        <v>3179</v>
      </c>
      <c r="B320" s="18" t="s">
        <v>31</v>
      </c>
      <c r="C320" s="18">
        <v>0.38</v>
      </c>
      <c r="D320" s="18">
        <v>0.3</v>
      </c>
      <c r="E320" s="18">
        <v>0.1</v>
      </c>
      <c r="F320" s="18">
        <v>0.2505</v>
      </c>
      <c r="G320" s="18">
        <v>0.106</v>
      </c>
      <c r="H320" s="18">
        <v>5.3499999999999999E-2</v>
      </c>
      <c r="I320" s="18">
        <v>7.7499999999999999E-2</v>
      </c>
      <c r="J320" s="18">
        <v>8</v>
      </c>
      <c r="K320" s="18">
        <v>8</v>
      </c>
      <c r="L320" s="18" t="s">
        <v>55</v>
      </c>
      <c r="M320" s="18" t="s">
        <v>56</v>
      </c>
      <c r="N320" s="18" t="s">
        <v>57</v>
      </c>
      <c r="O320" s="18">
        <v>10</v>
      </c>
      <c r="P320" s="18" t="s">
        <v>35</v>
      </c>
      <c r="Q320" s="18">
        <v>24.1</v>
      </c>
      <c r="R320" s="18">
        <f t="shared" si="27"/>
        <v>3</v>
      </c>
      <c r="S320" s="18">
        <f t="shared" si="28"/>
        <v>2</v>
      </c>
      <c r="T320" s="18">
        <f t="shared" si="29"/>
        <v>0</v>
      </c>
      <c r="U320" s="20" t="str">
        <f t="shared" si="30"/>
        <v>2</v>
      </c>
      <c r="V320" s="21">
        <f t="shared" si="31"/>
        <v>0.10353999999999999</v>
      </c>
      <c r="W320" s="21">
        <f t="shared" si="32"/>
        <v>8.2832000000000003E-2</v>
      </c>
    </row>
    <row r="321" spans="1:23" x14ac:dyDescent="0.25">
      <c r="A321" s="18">
        <v>2175</v>
      </c>
      <c r="B321" s="18" t="s">
        <v>22</v>
      </c>
      <c r="C321" s="18">
        <v>0.64500000000000002</v>
      </c>
      <c r="D321" s="18">
        <v>0.5</v>
      </c>
      <c r="E321" s="18">
        <v>0.17</v>
      </c>
      <c r="F321" s="18">
        <v>1.1845000000000001</v>
      </c>
      <c r="G321" s="18">
        <v>0.48049999999999998</v>
      </c>
      <c r="H321" s="18">
        <v>0.27400000000000002</v>
      </c>
      <c r="I321" s="18">
        <v>0.35499999999999998</v>
      </c>
      <c r="J321" s="18">
        <v>13</v>
      </c>
      <c r="K321" s="18">
        <v>3</v>
      </c>
      <c r="L321" s="18" t="s">
        <v>46</v>
      </c>
      <c r="M321" s="18" t="s">
        <v>47</v>
      </c>
      <c r="N321" s="18" t="s">
        <v>48</v>
      </c>
      <c r="O321" s="18">
        <v>9</v>
      </c>
      <c r="P321" s="18" t="s">
        <v>58</v>
      </c>
      <c r="Q321" s="18">
        <v>1.9</v>
      </c>
      <c r="R321" s="18">
        <f t="shared" si="27"/>
        <v>3</v>
      </c>
      <c r="S321" s="18">
        <f t="shared" si="28"/>
        <v>2</v>
      </c>
      <c r="T321" s="18">
        <f t="shared" si="29"/>
        <v>0</v>
      </c>
      <c r="U321" s="20" t="str">
        <f t="shared" si="30"/>
        <v>2</v>
      </c>
      <c r="V321" s="21">
        <f t="shared" si="31"/>
        <v>0.59521124999999997</v>
      </c>
      <c r="W321" s="21">
        <f t="shared" si="32"/>
        <v>0.47616900000000001</v>
      </c>
    </row>
    <row r="322" spans="1:23" x14ac:dyDescent="0.25">
      <c r="A322" s="18">
        <v>3018</v>
      </c>
      <c r="B322" s="18" t="s">
        <v>17</v>
      </c>
      <c r="C322" s="18">
        <v>0.435</v>
      </c>
      <c r="D322" s="18">
        <v>0.32500000000000001</v>
      </c>
      <c r="E322" s="18">
        <v>0.105</v>
      </c>
      <c r="F322" s="18">
        <v>0.33500000000000002</v>
      </c>
      <c r="G322" s="18">
        <v>0.13600000000000001</v>
      </c>
      <c r="H322" s="18">
        <v>6.5000000000000002E-2</v>
      </c>
      <c r="I322" s="18">
        <v>0.115</v>
      </c>
      <c r="J322" s="18">
        <v>8</v>
      </c>
      <c r="K322" s="18">
        <v>1</v>
      </c>
      <c r="L322" s="18" t="s">
        <v>65</v>
      </c>
      <c r="M322" s="18" t="s">
        <v>66</v>
      </c>
      <c r="N322" s="18" t="s">
        <v>29</v>
      </c>
      <c r="O322" s="18">
        <v>10</v>
      </c>
      <c r="P322" s="18" t="s">
        <v>35</v>
      </c>
      <c r="Q322" s="18">
        <v>24.1</v>
      </c>
      <c r="R322" s="18">
        <f t="shared" ref="R322:R385" si="33">IF(OR(AND(J322&gt;15,B322="I"),AND(B322="M",C322&gt;0.75),OR(AND(I322&gt;0.8,G322&gt;0.5),G322&gt;1.2)),1,3)</f>
        <v>3</v>
      </c>
      <c r="S322" s="18">
        <f t="shared" ref="S322:S385" si="34">IF(OR(AND(I322&lt;0.4,G322&lt;0.4),OR(C322&lt;0.36),OR(AND(J322&gt;15,B322="M"),J322&gt;18,B322="F")),2,3)</f>
        <v>2</v>
      </c>
      <c r="T322" s="18">
        <f t="shared" ref="T322:T385" si="35">IF(AND(R322=3, S322=3),3, 0)</f>
        <v>0</v>
      </c>
      <c r="U322" s="20" t="str">
        <f t="shared" ref="U322:U385" si="36">IF(R322=1,"1",IF(S322=2,"2",IF(AND(R322=3,S322=3),"3")))</f>
        <v>2</v>
      </c>
      <c r="V322" s="21">
        <f t="shared" ref="V322:V385" si="37">(1+1/3*(C322-0.5)+1/3*(D322-0.4)+1/3*(E322-0.4))*F322*0.5</f>
        <v>0.14321249999999999</v>
      </c>
      <c r="W322" s="21">
        <f t="shared" ref="W322:W385" si="38">IF(U322="1", V322*1.5, IF(U322="2", V322*0.8, V322))</f>
        <v>0.11457000000000001</v>
      </c>
    </row>
    <row r="323" spans="1:23" x14ac:dyDescent="0.25">
      <c r="A323" s="18">
        <v>2741</v>
      </c>
      <c r="B323" s="18" t="s">
        <v>17</v>
      </c>
      <c r="C323" s="18">
        <v>0.45500000000000002</v>
      </c>
      <c r="D323" s="18">
        <v>0.34</v>
      </c>
      <c r="E323" s="18">
        <v>0.115</v>
      </c>
      <c r="F323" s="18">
        <v>0.48599999999999999</v>
      </c>
      <c r="G323" s="18">
        <v>0.26100000000000001</v>
      </c>
      <c r="H323" s="18">
        <v>6.5500000000000003E-2</v>
      </c>
      <c r="I323" s="18">
        <v>0.13150000000000001</v>
      </c>
      <c r="J323" s="18">
        <v>8</v>
      </c>
      <c r="K323" s="18">
        <v>3</v>
      </c>
      <c r="L323" s="18" t="s">
        <v>46</v>
      </c>
      <c r="M323" s="18" t="s">
        <v>47</v>
      </c>
      <c r="N323" s="18" t="s">
        <v>48</v>
      </c>
      <c r="O323" s="18">
        <v>1</v>
      </c>
      <c r="P323" s="18" t="s">
        <v>21</v>
      </c>
      <c r="Q323" s="18">
        <v>22.1</v>
      </c>
      <c r="R323" s="18">
        <f t="shared" si="33"/>
        <v>3</v>
      </c>
      <c r="S323" s="18">
        <f t="shared" si="34"/>
        <v>2</v>
      </c>
      <c r="T323" s="18">
        <f t="shared" si="35"/>
        <v>0</v>
      </c>
      <c r="U323" s="20" t="str">
        <f t="shared" si="36"/>
        <v>2</v>
      </c>
      <c r="V323" s="21">
        <f t="shared" si="37"/>
        <v>0.21140999999999999</v>
      </c>
      <c r="W323" s="21">
        <f t="shared" si="38"/>
        <v>0.169128</v>
      </c>
    </row>
    <row r="324" spans="1:23" x14ac:dyDescent="0.25">
      <c r="A324" s="18">
        <v>1915</v>
      </c>
      <c r="B324" s="18" t="s">
        <v>31</v>
      </c>
      <c r="C324" s="18">
        <v>0.59499999999999997</v>
      </c>
      <c r="D324" s="18">
        <v>0.45500000000000002</v>
      </c>
      <c r="E324" s="18">
        <v>0.15</v>
      </c>
      <c r="F324" s="18">
        <v>0.88600000000000001</v>
      </c>
      <c r="G324" s="18">
        <v>0.43149999999999999</v>
      </c>
      <c r="H324" s="18">
        <v>0.20100000000000001</v>
      </c>
      <c r="I324" s="18">
        <v>0.223</v>
      </c>
      <c r="J324" s="18">
        <v>10</v>
      </c>
      <c r="K324" s="18">
        <v>4</v>
      </c>
      <c r="L324" s="18" t="s">
        <v>18</v>
      </c>
      <c r="M324" s="18" t="s">
        <v>19</v>
      </c>
      <c r="N324" s="18" t="s">
        <v>20</v>
      </c>
      <c r="O324" s="18">
        <v>7</v>
      </c>
      <c r="P324" s="18" t="s">
        <v>26</v>
      </c>
      <c r="Q324" s="18">
        <v>2.5</v>
      </c>
      <c r="R324" s="18">
        <f t="shared" si="33"/>
        <v>3</v>
      </c>
      <c r="S324" s="18">
        <f t="shared" si="34"/>
        <v>3</v>
      </c>
      <c r="T324" s="18">
        <f t="shared" si="35"/>
        <v>3</v>
      </c>
      <c r="U324" s="20" t="str">
        <f t="shared" si="36"/>
        <v>3</v>
      </c>
      <c r="V324" s="21">
        <f t="shared" si="37"/>
        <v>0.42823333333333335</v>
      </c>
      <c r="W324" s="21">
        <f t="shared" si="38"/>
        <v>0.42823333333333335</v>
      </c>
    </row>
    <row r="325" spans="1:23" x14ac:dyDescent="0.25">
      <c r="A325" s="18">
        <v>3157</v>
      </c>
      <c r="B325" s="18" t="s">
        <v>31</v>
      </c>
      <c r="C325" s="18">
        <v>0.53500000000000003</v>
      </c>
      <c r="D325" s="18">
        <v>0.44</v>
      </c>
      <c r="E325" s="18">
        <v>0.16500000000000001</v>
      </c>
      <c r="F325" s="18">
        <v>0.875</v>
      </c>
      <c r="G325" s="18">
        <v>0.27900000000000003</v>
      </c>
      <c r="H325" s="18">
        <v>0.18</v>
      </c>
      <c r="I325" s="18">
        <v>0.3</v>
      </c>
      <c r="J325" s="18">
        <v>10</v>
      </c>
      <c r="K325" s="18">
        <v>14</v>
      </c>
      <c r="L325" s="18" t="s">
        <v>60</v>
      </c>
      <c r="M325" s="18" t="s">
        <v>61</v>
      </c>
      <c r="N325" s="18" t="s">
        <v>62</v>
      </c>
      <c r="O325" s="18">
        <v>4</v>
      </c>
      <c r="P325" s="18" t="s">
        <v>59</v>
      </c>
      <c r="Q325" s="18">
        <v>6.1</v>
      </c>
      <c r="R325" s="18">
        <f t="shared" si="33"/>
        <v>3</v>
      </c>
      <c r="S325" s="18">
        <f t="shared" si="34"/>
        <v>2</v>
      </c>
      <c r="T325" s="18">
        <f t="shared" si="35"/>
        <v>0</v>
      </c>
      <c r="U325" s="20" t="str">
        <f t="shared" si="36"/>
        <v>2</v>
      </c>
      <c r="V325" s="21">
        <f t="shared" si="37"/>
        <v>0.41416666666666668</v>
      </c>
      <c r="W325" s="21">
        <f t="shared" si="38"/>
        <v>0.33133333333333337</v>
      </c>
    </row>
    <row r="326" spans="1:23" x14ac:dyDescent="0.25">
      <c r="A326" s="18">
        <v>2373</v>
      </c>
      <c r="B326" s="18" t="s">
        <v>22</v>
      </c>
      <c r="C326" s="18">
        <v>0.40500000000000003</v>
      </c>
      <c r="D326" s="18">
        <v>0.32500000000000001</v>
      </c>
      <c r="E326" s="18">
        <v>0.11</v>
      </c>
      <c r="F326" s="18">
        <v>0.35749999999999998</v>
      </c>
      <c r="G326" s="18">
        <v>0.14499999999999999</v>
      </c>
      <c r="H326" s="18">
        <v>7.2499999999999995E-2</v>
      </c>
      <c r="I326" s="18">
        <v>0.11</v>
      </c>
      <c r="J326" s="18">
        <v>12</v>
      </c>
      <c r="K326" s="18">
        <v>7</v>
      </c>
      <c r="L326" s="18" t="s">
        <v>43</v>
      </c>
      <c r="M326" s="18" t="s">
        <v>44</v>
      </c>
      <c r="N326" s="18" t="s">
        <v>45</v>
      </c>
      <c r="O326" s="18">
        <v>7</v>
      </c>
      <c r="P326" s="18" t="s">
        <v>26</v>
      </c>
      <c r="Q326" s="18">
        <v>2.5</v>
      </c>
      <c r="R326" s="18">
        <f t="shared" si="33"/>
        <v>3</v>
      </c>
      <c r="S326" s="18">
        <f t="shared" si="34"/>
        <v>2</v>
      </c>
      <c r="T326" s="18">
        <f t="shared" si="35"/>
        <v>0</v>
      </c>
      <c r="U326" s="20" t="str">
        <f t="shared" si="36"/>
        <v>2</v>
      </c>
      <c r="V326" s="21">
        <f t="shared" si="37"/>
        <v>0.15134166666666665</v>
      </c>
      <c r="W326" s="21">
        <f t="shared" si="38"/>
        <v>0.12107333333333332</v>
      </c>
    </row>
    <row r="327" spans="1:23" x14ac:dyDescent="0.25">
      <c r="A327" s="18">
        <v>1073</v>
      </c>
      <c r="B327" s="18" t="s">
        <v>17</v>
      </c>
      <c r="C327" s="18">
        <v>0.4</v>
      </c>
      <c r="D327" s="18">
        <v>0.32</v>
      </c>
      <c r="E327" s="18">
        <v>9.5000000000000001E-2</v>
      </c>
      <c r="F327" s="18">
        <v>0.34799999999999998</v>
      </c>
      <c r="G327" s="18">
        <v>0.19400000000000001</v>
      </c>
      <c r="H327" s="18">
        <v>5.2999999999999999E-2</v>
      </c>
      <c r="I327" s="18">
        <v>8.6999999999999994E-2</v>
      </c>
      <c r="J327" s="18">
        <v>6</v>
      </c>
      <c r="K327" s="18">
        <v>4</v>
      </c>
      <c r="L327" s="18" t="s">
        <v>18</v>
      </c>
      <c r="M327" s="18" t="s">
        <v>19</v>
      </c>
      <c r="N327" s="18" t="s">
        <v>20</v>
      </c>
      <c r="O327" s="18">
        <v>10</v>
      </c>
      <c r="P327" s="18" t="s">
        <v>35</v>
      </c>
      <c r="Q327" s="18">
        <v>24.1</v>
      </c>
      <c r="R327" s="18">
        <f t="shared" si="33"/>
        <v>3</v>
      </c>
      <c r="S327" s="18">
        <f t="shared" si="34"/>
        <v>2</v>
      </c>
      <c r="T327" s="18">
        <f t="shared" si="35"/>
        <v>0</v>
      </c>
      <c r="U327" s="20" t="str">
        <f t="shared" si="36"/>
        <v>2</v>
      </c>
      <c r="V327" s="21">
        <f t="shared" si="37"/>
        <v>0.14586999999999997</v>
      </c>
      <c r="W327" s="21">
        <f t="shared" si="38"/>
        <v>0.11669599999999998</v>
      </c>
    </row>
    <row r="328" spans="1:23" x14ac:dyDescent="0.25">
      <c r="A328" s="18">
        <v>2372</v>
      </c>
      <c r="B328" s="18" t="s">
        <v>31</v>
      </c>
      <c r="C328" s="18">
        <v>0.18</v>
      </c>
      <c r="D328" s="18">
        <v>0.125</v>
      </c>
      <c r="E328" s="18">
        <v>0.05</v>
      </c>
      <c r="F328" s="18">
        <v>2.3E-2</v>
      </c>
      <c r="G328" s="18">
        <v>8.5000000000000006E-3</v>
      </c>
      <c r="H328" s="18">
        <v>5.4999999999999997E-3</v>
      </c>
      <c r="I328" s="18">
        <v>0.01</v>
      </c>
      <c r="J328" s="18">
        <v>3</v>
      </c>
      <c r="K328" s="18">
        <v>11</v>
      </c>
      <c r="L328" s="18" t="s">
        <v>37</v>
      </c>
      <c r="M328" s="18" t="s">
        <v>38</v>
      </c>
      <c r="N328" s="18" t="s">
        <v>29</v>
      </c>
      <c r="O328" s="18">
        <v>7</v>
      </c>
      <c r="P328" s="18" t="s">
        <v>26</v>
      </c>
      <c r="Q328" s="18">
        <v>2.5</v>
      </c>
      <c r="R328" s="18">
        <f t="shared" si="33"/>
        <v>3</v>
      </c>
      <c r="S328" s="18">
        <f t="shared" si="34"/>
        <v>2</v>
      </c>
      <c r="T328" s="18">
        <f t="shared" si="35"/>
        <v>0</v>
      </c>
      <c r="U328" s="20" t="str">
        <f t="shared" si="36"/>
        <v>2</v>
      </c>
      <c r="V328" s="21">
        <f t="shared" si="37"/>
        <v>7.8774999999999991E-3</v>
      </c>
      <c r="W328" s="21">
        <f t="shared" si="38"/>
        <v>6.3019999999999994E-3</v>
      </c>
    </row>
    <row r="329" spans="1:23" x14ac:dyDescent="0.25">
      <c r="A329" s="18">
        <v>2151</v>
      </c>
      <c r="B329" s="18" t="s">
        <v>31</v>
      </c>
      <c r="C329" s="18">
        <v>0.44500000000000001</v>
      </c>
      <c r="D329" s="18">
        <v>0.35499999999999998</v>
      </c>
      <c r="E329" s="18">
        <v>0.11</v>
      </c>
      <c r="F329" s="18">
        <v>0.4415</v>
      </c>
      <c r="G329" s="18">
        <v>0.18049999999999999</v>
      </c>
      <c r="H329" s="18">
        <v>0.10349999999999999</v>
      </c>
      <c r="I329" s="18">
        <v>0.15049999999999999</v>
      </c>
      <c r="J329" s="18">
        <v>10</v>
      </c>
      <c r="K329" s="18">
        <v>4</v>
      </c>
      <c r="L329" s="18" t="s">
        <v>18</v>
      </c>
      <c r="M329" s="18" t="s">
        <v>19</v>
      </c>
      <c r="N329" s="18" t="s">
        <v>20</v>
      </c>
      <c r="O329" s="18">
        <v>3</v>
      </c>
      <c r="P329" s="18" t="s">
        <v>39</v>
      </c>
      <c r="Q329" s="18">
        <v>3.6</v>
      </c>
      <c r="R329" s="18">
        <f t="shared" si="33"/>
        <v>3</v>
      </c>
      <c r="S329" s="18">
        <f t="shared" si="34"/>
        <v>2</v>
      </c>
      <c r="T329" s="18">
        <f t="shared" si="35"/>
        <v>0</v>
      </c>
      <c r="U329" s="20" t="str">
        <f t="shared" si="36"/>
        <v>2</v>
      </c>
      <c r="V329" s="21">
        <f t="shared" si="37"/>
        <v>0.19205249999999999</v>
      </c>
      <c r="W329" s="21">
        <f t="shared" si="38"/>
        <v>0.153642</v>
      </c>
    </row>
    <row r="330" spans="1:23" x14ac:dyDescent="0.25">
      <c r="A330" s="18">
        <v>1768</v>
      </c>
      <c r="B330" s="18" t="s">
        <v>31</v>
      </c>
      <c r="C330" s="18">
        <v>0.39</v>
      </c>
      <c r="D330" s="18">
        <v>0.28000000000000003</v>
      </c>
      <c r="E330" s="18">
        <v>0.125</v>
      </c>
      <c r="F330" s="18">
        <v>0.56399999999999995</v>
      </c>
      <c r="G330" s="18">
        <v>0.30349999999999999</v>
      </c>
      <c r="H330" s="18">
        <v>9.5500000000000002E-2</v>
      </c>
      <c r="I330" s="18">
        <v>0.14299999999999999</v>
      </c>
      <c r="J330" s="18">
        <v>7</v>
      </c>
      <c r="K330" s="18">
        <v>9</v>
      </c>
      <c r="L330" s="18" t="s">
        <v>67</v>
      </c>
      <c r="M330" s="18" t="s">
        <v>68</v>
      </c>
      <c r="N330" s="18" t="s">
        <v>69</v>
      </c>
      <c r="O330" s="18">
        <v>1</v>
      </c>
      <c r="P330" s="18" t="s">
        <v>21</v>
      </c>
      <c r="Q330" s="18">
        <v>22.1</v>
      </c>
      <c r="R330" s="18">
        <f t="shared" si="33"/>
        <v>3</v>
      </c>
      <c r="S330" s="18">
        <f t="shared" si="34"/>
        <v>2</v>
      </c>
      <c r="T330" s="18">
        <f t="shared" si="35"/>
        <v>0</v>
      </c>
      <c r="U330" s="20" t="str">
        <f t="shared" si="36"/>
        <v>2</v>
      </c>
      <c r="V330" s="21">
        <f t="shared" si="37"/>
        <v>0.23452999999999999</v>
      </c>
      <c r="W330" s="21">
        <f t="shared" si="38"/>
        <v>0.18762400000000001</v>
      </c>
    </row>
    <row r="331" spans="1:23" x14ac:dyDescent="0.25">
      <c r="A331" s="18">
        <v>3647</v>
      </c>
      <c r="B331" s="18" t="s">
        <v>17</v>
      </c>
      <c r="C331" s="18">
        <v>0.47499999999999998</v>
      </c>
      <c r="D331" s="18">
        <v>0.35</v>
      </c>
      <c r="E331" s="18">
        <v>0.125</v>
      </c>
      <c r="F331" s="18">
        <v>0.42249999999999999</v>
      </c>
      <c r="G331" s="18">
        <v>0.1905</v>
      </c>
      <c r="H331" s="18">
        <v>7.9000000000000001E-2</v>
      </c>
      <c r="I331" s="18">
        <v>0.13550000000000001</v>
      </c>
      <c r="J331" s="18">
        <v>9</v>
      </c>
      <c r="K331" s="18">
        <v>10</v>
      </c>
      <c r="L331" s="18" t="s">
        <v>23</v>
      </c>
      <c r="M331" s="18" t="s">
        <v>24</v>
      </c>
      <c r="N331" s="18" t="s">
        <v>25</v>
      </c>
      <c r="O331" s="18">
        <v>1</v>
      </c>
      <c r="P331" s="18" t="s">
        <v>21</v>
      </c>
      <c r="Q331" s="18">
        <v>22.1</v>
      </c>
      <c r="R331" s="18">
        <f t="shared" si="33"/>
        <v>3</v>
      </c>
      <c r="S331" s="18">
        <f t="shared" si="34"/>
        <v>2</v>
      </c>
      <c r="T331" s="18">
        <f t="shared" si="35"/>
        <v>0</v>
      </c>
      <c r="U331" s="20" t="str">
        <f t="shared" si="36"/>
        <v>2</v>
      </c>
      <c r="V331" s="21">
        <f t="shared" si="37"/>
        <v>0.18660416666666665</v>
      </c>
      <c r="W331" s="21">
        <f t="shared" si="38"/>
        <v>0.14928333333333332</v>
      </c>
    </row>
    <row r="332" spans="1:23" x14ac:dyDescent="0.25">
      <c r="A332" s="18">
        <v>2563</v>
      </c>
      <c r="B332" s="18" t="s">
        <v>17</v>
      </c>
      <c r="C332" s="18">
        <v>0.44</v>
      </c>
      <c r="D332" s="18">
        <v>0.32500000000000001</v>
      </c>
      <c r="E332" s="18">
        <v>0.1</v>
      </c>
      <c r="F332" s="18">
        <v>0.41649999999999998</v>
      </c>
      <c r="G332" s="18">
        <v>0.185</v>
      </c>
      <c r="H332" s="18">
        <v>8.6499999999999994E-2</v>
      </c>
      <c r="I332" s="18">
        <v>0.11</v>
      </c>
      <c r="J332" s="18">
        <v>6</v>
      </c>
      <c r="K332" s="18">
        <v>3</v>
      </c>
      <c r="L332" s="18" t="s">
        <v>46</v>
      </c>
      <c r="M332" s="18" t="s">
        <v>47</v>
      </c>
      <c r="N332" s="18" t="s">
        <v>48</v>
      </c>
      <c r="O332" s="18">
        <v>2</v>
      </c>
      <c r="P332" s="18" t="s">
        <v>70</v>
      </c>
      <c r="Q332" s="18">
        <v>18</v>
      </c>
      <c r="R332" s="18">
        <f t="shared" si="33"/>
        <v>3</v>
      </c>
      <c r="S332" s="18">
        <f t="shared" si="34"/>
        <v>2</v>
      </c>
      <c r="T332" s="18">
        <f t="shared" si="35"/>
        <v>0</v>
      </c>
      <c r="U332" s="20" t="str">
        <f t="shared" si="36"/>
        <v>2</v>
      </c>
      <c r="V332" s="21">
        <f t="shared" si="37"/>
        <v>0.17805374999999998</v>
      </c>
      <c r="W332" s="21">
        <f t="shared" si="38"/>
        <v>0.14244299999999999</v>
      </c>
    </row>
    <row r="333" spans="1:23" x14ac:dyDescent="0.25">
      <c r="A333" s="18">
        <v>530</v>
      </c>
      <c r="B333" s="18" t="s">
        <v>31</v>
      </c>
      <c r="C333" s="18">
        <v>0.38500000000000001</v>
      </c>
      <c r="D333" s="18">
        <v>0.3</v>
      </c>
      <c r="E333" s="18">
        <v>9.5000000000000001E-2</v>
      </c>
      <c r="F333" s="18">
        <v>0.24</v>
      </c>
      <c r="G333" s="18">
        <v>8.8499999999999995E-2</v>
      </c>
      <c r="H333" s="18">
        <v>5.8999999999999997E-2</v>
      </c>
      <c r="I333" s="18">
        <v>8.5000000000000006E-2</v>
      </c>
      <c r="J333" s="18">
        <v>9</v>
      </c>
      <c r="K333" s="18">
        <v>12</v>
      </c>
      <c r="L333" s="18" t="s">
        <v>63</v>
      </c>
      <c r="M333" s="18" t="s">
        <v>64</v>
      </c>
      <c r="N333" s="18" t="s">
        <v>29</v>
      </c>
      <c r="O333" s="18">
        <v>6</v>
      </c>
      <c r="P333" s="18" t="s">
        <v>79</v>
      </c>
      <c r="Q333" s="18">
        <v>14.1</v>
      </c>
      <c r="R333" s="18">
        <f t="shared" si="33"/>
        <v>3</v>
      </c>
      <c r="S333" s="18">
        <f t="shared" si="34"/>
        <v>2</v>
      </c>
      <c r="T333" s="18">
        <f t="shared" si="35"/>
        <v>0</v>
      </c>
      <c r="U333" s="20" t="str">
        <f t="shared" si="36"/>
        <v>2</v>
      </c>
      <c r="V333" s="21">
        <f t="shared" si="37"/>
        <v>9.9199999999999997E-2</v>
      </c>
      <c r="W333" s="21">
        <f t="shared" si="38"/>
        <v>7.936E-2</v>
      </c>
    </row>
    <row r="334" spans="1:23" x14ac:dyDescent="0.25">
      <c r="A334" s="18">
        <v>3588</v>
      </c>
      <c r="B334" s="18" t="s">
        <v>31</v>
      </c>
      <c r="C334" s="18">
        <v>0.63500000000000001</v>
      </c>
      <c r="D334" s="18">
        <v>0.495</v>
      </c>
      <c r="E334" s="18">
        <v>0.17</v>
      </c>
      <c r="F334" s="18">
        <v>1.3694999999999999</v>
      </c>
      <c r="G334" s="18">
        <v>0.65700000000000003</v>
      </c>
      <c r="H334" s="18">
        <v>0.30549999999999999</v>
      </c>
      <c r="I334" s="18">
        <v>0.36499999999999999</v>
      </c>
      <c r="J334" s="18">
        <v>10</v>
      </c>
      <c r="K334" s="18">
        <v>2</v>
      </c>
      <c r="L334" s="18" t="s">
        <v>52</v>
      </c>
      <c r="M334" s="18" t="s">
        <v>53</v>
      </c>
      <c r="N334" s="18" t="s">
        <v>54</v>
      </c>
      <c r="O334" s="18">
        <v>3</v>
      </c>
      <c r="P334" s="18" t="s">
        <v>39</v>
      </c>
      <c r="Q334" s="18">
        <v>3.6</v>
      </c>
      <c r="R334" s="18">
        <f t="shared" si="33"/>
        <v>3</v>
      </c>
      <c r="S334" s="18">
        <f t="shared" si="34"/>
        <v>3</v>
      </c>
      <c r="T334" s="18">
        <f t="shared" si="35"/>
        <v>3</v>
      </c>
      <c r="U334" s="20" t="str">
        <f t="shared" si="36"/>
        <v>3</v>
      </c>
      <c r="V334" s="21">
        <f t="shared" si="37"/>
        <v>0.68474999999999997</v>
      </c>
      <c r="W334" s="21">
        <f t="shared" si="38"/>
        <v>0.68474999999999997</v>
      </c>
    </row>
    <row r="335" spans="1:23" x14ac:dyDescent="0.25">
      <c r="A335" s="18">
        <v>4066</v>
      </c>
      <c r="B335" s="18" t="s">
        <v>17</v>
      </c>
      <c r="C335" s="18">
        <v>0.37</v>
      </c>
      <c r="D335" s="18">
        <v>0.27500000000000002</v>
      </c>
      <c r="E335" s="18">
        <v>0.08</v>
      </c>
      <c r="F335" s="18">
        <v>0.23250000000000001</v>
      </c>
      <c r="G335" s="18">
        <v>9.2999999999999999E-2</v>
      </c>
      <c r="H335" s="18">
        <v>5.6000000000000001E-2</v>
      </c>
      <c r="I335" s="18">
        <v>7.1999999999999995E-2</v>
      </c>
      <c r="J335" s="18">
        <v>6</v>
      </c>
      <c r="K335" s="18">
        <v>1</v>
      </c>
      <c r="L335" s="18" t="s">
        <v>65</v>
      </c>
      <c r="M335" s="18" t="s">
        <v>66</v>
      </c>
      <c r="N335" s="18" t="s">
        <v>29</v>
      </c>
      <c r="O335" s="18">
        <v>1</v>
      </c>
      <c r="P335" s="18" t="s">
        <v>21</v>
      </c>
      <c r="Q335" s="18">
        <v>22.1</v>
      </c>
      <c r="R335" s="18">
        <f t="shared" si="33"/>
        <v>3</v>
      </c>
      <c r="S335" s="18">
        <f t="shared" si="34"/>
        <v>2</v>
      </c>
      <c r="T335" s="18">
        <f t="shared" si="35"/>
        <v>0</v>
      </c>
      <c r="U335" s="20" t="str">
        <f t="shared" si="36"/>
        <v>2</v>
      </c>
      <c r="V335" s="21">
        <f t="shared" si="37"/>
        <v>9.3968750000000004E-2</v>
      </c>
      <c r="W335" s="21">
        <f t="shared" si="38"/>
        <v>7.5175000000000006E-2</v>
      </c>
    </row>
    <row r="336" spans="1:23" x14ac:dyDescent="0.25">
      <c r="A336" s="18">
        <v>1939</v>
      </c>
      <c r="B336" s="18" t="s">
        <v>31</v>
      </c>
      <c r="C336" s="18">
        <v>0.625</v>
      </c>
      <c r="D336" s="18">
        <v>0.505</v>
      </c>
      <c r="E336" s="18">
        <v>0.185</v>
      </c>
      <c r="F336" s="18">
        <v>1.1565000000000001</v>
      </c>
      <c r="G336" s="18">
        <v>0.52</v>
      </c>
      <c r="H336" s="18">
        <v>0.24049999999999999</v>
      </c>
      <c r="I336" s="18">
        <v>0.35349999999999998</v>
      </c>
      <c r="J336" s="18">
        <v>10</v>
      </c>
      <c r="K336" s="18">
        <v>4</v>
      </c>
      <c r="L336" s="18" t="s">
        <v>18</v>
      </c>
      <c r="M336" s="18" t="s">
        <v>19</v>
      </c>
      <c r="N336" s="18" t="s">
        <v>20</v>
      </c>
      <c r="O336" s="18">
        <v>10</v>
      </c>
      <c r="P336" s="18" t="s">
        <v>35</v>
      </c>
      <c r="Q336" s="18">
        <v>24.1</v>
      </c>
      <c r="R336" s="18">
        <f t="shared" si="33"/>
        <v>3</v>
      </c>
      <c r="S336" s="18">
        <f t="shared" si="34"/>
        <v>3</v>
      </c>
      <c r="T336" s="18">
        <f t="shared" si="35"/>
        <v>3</v>
      </c>
      <c r="U336" s="20" t="str">
        <f t="shared" si="36"/>
        <v>3</v>
      </c>
      <c r="V336" s="21">
        <f t="shared" si="37"/>
        <v>0.58114124999999994</v>
      </c>
      <c r="W336" s="21">
        <f t="shared" si="38"/>
        <v>0.58114124999999994</v>
      </c>
    </row>
    <row r="337" spans="1:23" x14ac:dyDescent="0.25">
      <c r="A337" s="18">
        <v>1906</v>
      </c>
      <c r="B337" s="18" t="s">
        <v>17</v>
      </c>
      <c r="C337" s="18">
        <v>0.57499999999999996</v>
      </c>
      <c r="D337" s="18">
        <v>0.45</v>
      </c>
      <c r="E337" s="18">
        <v>0.13500000000000001</v>
      </c>
      <c r="F337" s="18">
        <v>0.87150000000000005</v>
      </c>
      <c r="G337" s="18">
        <v>0.45</v>
      </c>
      <c r="H337" s="18">
        <v>0.16200000000000001</v>
      </c>
      <c r="I337" s="18">
        <v>0.22500000000000001</v>
      </c>
      <c r="J337" s="18">
        <v>10</v>
      </c>
      <c r="K337" s="18">
        <v>5</v>
      </c>
      <c r="L337" s="18" t="s">
        <v>49</v>
      </c>
      <c r="M337" s="18" t="s">
        <v>50</v>
      </c>
      <c r="N337" s="18" t="s">
        <v>51</v>
      </c>
      <c r="O337" s="18">
        <v>1</v>
      </c>
      <c r="P337" s="18" t="s">
        <v>21</v>
      </c>
      <c r="Q337" s="18">
        <v>22.1</v>
      </c>
      <c r="R337" s="18">
        <f t="shared" si="33"/>
        <v>3</v>
      </c>
      <c r="S337" s="18">
        <f t="shared" si="34"/>
        <v>3</v>
      </c>
      <c r="T337" s="18">
        <f t="shared" si="35"/>
        <v>3</v>
      </c>
      <c r="U337" s="20" t="str">
        <f t="shared" si="36"/>
        <v>3</v>
      </c>
      <c r="V337" s="21">
        <f t="shared" si="37"/>
        <v>0.41541499999999992</v>
      </c>
      <c r="W337" s="21">
        <f t="shared" si="38"/>
        <v>0.41541499999999992</v>
      </c>
    </row>
    <row r="338" spans="1:23" x14ac:dyDescent="0.25">
      <c r="A338" s="18">
        <v>1795</v>
      </c>
      <c r="B338" s="18" t="s">
        <v>17</v>
      </c>
      <c r="C338" s="18">
        <v>0.57499999999999996</v>
      </c>
      <c r="D338" s="18">
        <v>0.45</v>
      </c>
      <c r="E338" s="18">
        <v>0.13</v>
      </c>
      <c r="F338" s="18">
        <v>0.8145</v>
      </c>
      <c r="G338" s="18">
        <v>0.40300000000000002</v>
      </c>
      <c r="H338" s="18">
        <v>0.17150000000000001</v>
      </c>
      <c r="I338" s="18">
        <v>0.21299999999999999</v>
      </c>
      <c r="J338" s="18">
        <v>10</v>
      </c>
      <c r="K338" s="18">
        <v>8</v>
      </c>
      <c r="L338" s="18" t="s">
        <v>55</v>
      </c>
      <c r="M338" s="18" t="s">
        <v>56</v>
      </c>
      <c r="N338" s="18" t="s">
        <v>57</v>
      </c>
      <c r="O338" s="18">
        <v>1</v>
      </c>
      <c r="P338" s="18" t="s">
        <v>21</v>
      </c>
      <c r="Q338" s="18">
        <v>22.1</v>
      </c>
      <c r="R338" s="18">
        <f t="shared" si="33"/>
        <v>3</v>
      </c>
      <c r="S338" s="18">
        <f t="shared" si="34"/>
        <v>3</v>
      </c>
      <c r="T338" s="18">
        <f t="shared" si="35"/>
        <v>3</v>
      </c>
      <c r="U338" s="20" t="str">
        <f t="shared" si="36"/>
        <v>3</v>
      </c>
      <c r="V338" s="21">
        <f t="shared" si="37"/>
        <v>0.38756624999999995</v>
      </c>
      <c r="W338" s="21">
        <f t="shared" si="38"/>
        <v>0.38756624999999995</v>
      </c>
    </row>
    <row r="339" spans="1:23" x14ac:dyDescent="0.25">
      <c r="A339" s="18">
        <v>3273</v>
      </c>
      <c r="B339" s="18" t="s">
        <v>31</v>
      </c>
      <c r="C339" s="18">
        <v>0.46500000000000002</v>
      </c>
      <c r="D339" s="18">
        <v>0.36</v>
      </c>
      <c r="E339" s="18">
        <v>0.125</v>
      </c>
      <c r="F339" s="18">
        <v>0.4365</v>
      </c>
      <c r="G339" s="18">
        <v>0.16900000000000001</v>
      </c>
      <c r="H339" s="18">
        <v>0.1075</v>
      </c>
      <c r="I339" s="18">
        <v>0.14499999999999999</v>
      </c>
      <c r="J339" s="18">
        <v>11</v>
      </c>
      <c r="K339" s="18">
        <v>10</v>
      </c>
      <c r="L339" s="18" t="s">
        <v>23</v>
      </c>
      <c r="M339" s="18" t="s">
        <v>24</v>
      </c>
      <c r="N339" s="18" t="s">
        <v>25</v>
      </c>
      <c r="O339" s="18">
        <v>8</v>
      </c>
      <c r="P339" s="18" t="s">
        <v>30</v>
      </c>
      <c r="Q339" s="18">
        <v>12.3</v>
      </c>
      <c r="R339" s="18">
        <f t="shared" si="33"/>
        <v>3</v>
      </c>
      <c r="S339" s="18">
        <f t="shared" si="34"/>
        <v>2</v>
      </c>
      <c r="T339" s="18">
        <f t="shared" si="35"/>
        <v>0</v>
      </c>
      <c r="U339" s="20" t="str">
        <f t="shared" si="36"/>
        <v>2</v>
      </c>
      <c r="V339" s="21">
        <f t="shared" si="37"/>
        <v>0.1927875</v>
      </c>
      <c r="W339" s="21">
        <f t="shared" si="38"/>
        <v>0.15423000000000001</v>
      </c>
    </row>
    <row r="340" spans="1:23" x14ac:dyDescent="0.25">
      <c r="A340" s="18">
        <v>3022</v>
      </c>
      <c r="B340" s="18" t="s">
        <v>17</v>
      </c>
      <c r="C340" s="18">
        <v>0.45500000000000002</v>
      </c>
      <c r="D340" s="18">
        <v>0.35499999999999998</v>
      </c>
      <c r="E340" s="18">
        <v>0.105</v>
      </c>
      <c r="F340" s="18">
        <v>0.372</v>
      </c>
      <c r="G340" s="18">
        <v>0.13800000000000001</v>
      </c>
      <c r="H340" s="18">
        <v>7.6499999999999999E-2</v>
      </c>
      <c r="I340" s="18">
        <v>0.13500000000000001</v>
      </c>
      <c r="J340" s="18">
        <v>9</v>
      </c>
      <c r="K340" s="18">
        <v>11</v>
      </c>
      <c r="L340" s="18" t="s">
        <v>37</v>
      </c>
      <c r="M340" s="18" t="s">
        <v>38</v>
      </c>
      <c r="N340" s="18" t="s">
        <v>29</v>
      </c>
      <c r="O340" s="18">
        <v>6</v>
      </c>
      <c r="P340" s="18" t="s">
        <v>79</v>
      </c>
      <c r="Q340" s="18">
        <v>14.1</v>
      </c>
      <c r="R340" s="18">
        <f t="shared" si="33"/>
        <v>3</v>
      </c>
      <c r="S340" s="18">
        <f t="shared" si="34"/>
        <v>2</v>
      </c>
      <c r="T340" s="18">
        <f t="shared" si="35"/>
        <v>0</v>
      </c>
      <c r="U340" s="20" t="str">
        <f t="shared" si="36"/>
        <v>2</v>
      </c>
      <c r="V340" s="21">
        <f t="shared" si="37"/>
        <v>0.16213</v>
      </c>
      <c r="W340" s="21">
        <f t="shared" si="38"/>
        <v>0.12970400000000001</v>
      </c>
    </row>
    <row r="341" spans="1:23" x14ac:dyDescent="0.25">
      <c r="A341" s="18">
        <v>2012</v>
      </c>
      <c r="B341" s="18" t="s">
        <v>31</v>
      </c>
      <c r="C341" s="18">
        <v>0.45</v>
      </c>
      <c r="D341" s="18">
        <v>0.33</v>
      </c>
      <c r="E341" s="18">
        <v>0.105</v>
      </c>
      <c r="F341" s="18">
        <v>0.4955</v>
      </c>
      <c r="G341" s="18">
        <v>0.25750000000000001</v>
      </c>
      <c r="H341" s="18">
        <v>8.2000000000000003E-2</v>
      </c>
      <c r="I341" s="18">
        <v>0.129</v>
      </c>
      <c r="J341" s="18">
        <v>8</v>
      </c>
      <c r="K341" s="18">
        <v>12</v>
      </c>
      <c r="L341" s="18" t="s">
        <v>63</v>
      </c>
      <c r="M341" s="18" t="s">
        <v>64</v>
      </c>
      <c r="N341" s="18" t="s">
        <v>29</v>
      </c>
      <c r="O341" s="18">
        <v>4</v>
      </c>
      <c r="P341" s="18" t="s">
        <v>59</v>
      </c>
      <c r="Q341" s="18">
        <v>6.1</v>
      </c>
      <c r="R341" s="18">
        <f t="shared" si="33"/>
        <v>3</v>
      </c>
      <c r="S341" s="18">
        <f t="shared" si="34"/>
        <v>2</v>
      </c>
      <c r="T341" s="18">
        <f t="shared" si="35"/>
        <v>0</v>
      </c>
      <c r="U341" s="20" t="str">
        <f t="shared" si="36"/>
        <v>2</v>
      </c>
      <c r="V341" s="21">
        <f t="shared" si="37"/>
        <v>0.21347791666666668</v>
      </c>
      <c r="W341" s="21">
        <f t="shared" si="38"/>
        <v>0.17078233333333337</v>
      </c>
    </row>
    <row r="342" spans="1:23" x14ac:dyDescent="0.25">
      <c r="A342" s="18">
        <v>4044</v>
      </c>
      <c r="B342" s="18" t="s">
        <v>22</v>
      </c>
      <c r="C342" s="18">
        <v>0.57999999999999996</v>
      </c>
      <c r="D342" s="18">
        <v>0.46</v>
      </c>
      <c r="E342" s="18">
        <v>0.13500000000000001</v>
      </c>
      <c r="F342" s="18">
        <v>0.92600000000000005</v>
      </c>
      <c r="G342" s="18">
        <v>0.40250000000000002</v>
      </c>
      <c r="H342" s="18">
        <v>0.20799999999999999</v>
      </c>
      <c r="I342" s="18">
        <v>0.27500000000000002</v>
      </c>
      <c r="J342" s="18">
        <v>8</v>
      </c>
      <c r="K342" s="18">
        <v>9</v>
      </c>
      <c r="L342" s="18" t="s">
        <v>67</v>
      </c>
      <c r="M342" s="18" t="s">
        <v>68</v>
      </c>
      <c r="N342" s="18" t="s">
        <v>69</v>
      </c>
      <c r="O342" s="18">
        <v>3</v>
      </c>
      <c r="P342" s="18" t="s">
        <v>39</v>
      </c>
      <c r="Q342" s="18">
        <v>3.6</v>
      </c>
      <c r="R342" s="18">
        <f t="shared" si="33"/>
        <v>3</v>
      </c>
      <c r="S342" s="18">
        <f t="shared" si="34"/>
        <v>2</v>
      </c>
      <c r="T342" s="18">
        <f t="shared" si="35"/>
        <v>0</v>
      </c>
      <c r="U342" s="20" t="str">
        <f t="shared" si="36"/>
        <v>2</v>
      </c>
      <c r="V342" s="21">
        <f t="shared" si="37"/>
        <v>0.44370833333333332</v>
      </c>
      <c r="W342" s="21">
        <f t="shared" si="38"/>
        <v>0.35496666666666665</v>
      </c>
    </row>
    <row r="343" spans="1:23" x14ac:dyDescent="0.25">
      <c r="A343" s="18">
        <v>610</v>
      </c>
      <c r="B343" s="18" t="s">
        <v>31</v>
      </c>
      <c r="C343" s="18">
        <v>0.35</v>
      </c>
      <c r="D343" s="18">
        <v>0.26500000000000001</v>
      </c>
      <c r="E343" s="18">
        <v>0.09</v>
      </c>
      <c r="F343" s="18">
        <v>0.17749999999999999</v>
      </c>
      <c r="G343" s="18">
        <v>5.7500000000000002E-2</v>
      </c>
      <c r="H343" s="18">
        <v>4.2000000000000003E-2</v>
      </c>
      <c r="I343" s="18">
        <v>6.8000000000000005E-2</v>
      </c>
      <c r="J343" s="18">
        <v>12</v>
      </c>
      <c r="K343" s="18">
        <v>4</v>
      </c>
      <c r="L343" s="18" t="s">
        <v>18</v>
      </c>
      <c r="M343" s="18" t="s">
        <v>19</v>
      </c>
      <c r="N343" s="18" t="s">
        <v>20</v>
      </c>
      <c r="O343" s="18">
        <v>2</v>
      </c>
      <c r="P343" s="18" t="s">
        <v>70</v>
      </c>
      <c r="Q343" s="18">
        <v>18</v>
      </c>
      <c r="R343" s="18">
        <f t="shared" si="33"/>
        <v>3</v>
      </c>
      <c r="S343" s="18">
        <f t="shared" si="34"/>
        <v>2</v>
      </c>
      <c r="T343" s="18">
        <f t="shared" si="35"/>
        <v>0</v>
      </c>
      <c r="U343" s="20" t="str">
        <f t="shared" si="36"/>
        <v>2</v>
      </c>
      <c r="V343" s="21">
        <f t="shared" si="37"/>
        <v>7.1147916666666644E-2</v>
      </c>
      <c r="W343" s="21">
        <f t="shared" si="38"/>
        <v>5.6918333333333321E-2</v>
      </c>
    </row>
    <row r="344" spans="1:23" x14ac:dyDescent="0.25">
      <c r="A344" s="18">
        <v>1317</v>
      </c>
      <c r="B344" s="18" t="s">
        <v>31</v>
      </c>
      <c r="C344" s="18">
        <v>0.55500000000000005</v>
      </c>
      <c r="D344" s="18">
        <v>0.44</v>
      </c>
      <c r="E344" s="18">
        <v>0.14000000000000001</v>
      </c>
      <c r="F344" s="18">
        <v>0.87050000000000005</v>
      </c>
      <c r="G344" s="18">
        <v>0.40699999999999997</v>
      </c>
      <c r="H344" s="18">
        <v>0.156</v>
      </c>
      <c r="I344" s="18">
        <v>0.255</v>
      </c>
      <c r="J344" s="18">
        <v>9</v>
      </c>
      <c r="K344" s="18">
        <v>3</v>
      </c>
      <c r="L344" s="18" t="s">
        <v>46</v>
      </c>
      <c r="M344" s="18" t="s">
        <v>47</v>
      </c>
      <c r="N344" s="18" t="s">
        <v>48</v>
      </c>
      <c r="O344" s="18">
        <v>3</v>
      </c>
      <c r="P344" s="18" t="s">
        <v>39</v>
      </c>
      <c r="Q344" s="18">
        <v>3.6</v>
      </c>
      <c r="R344" s="18">
        <f t="shared" si="33"/>
        <v>3</v>
      </c>
      <c r="S344" s="18">
        <f t="shared" si="34"/>
        <v>3</v>
      </c>
      <c r="T344" s="18">
        <f t="shared" si="35"/>
        <v>3</v>
      </c>
      <c r="U344" s="20" t="str">
        <f t="shared" si="36"/>
        <v>3</v>
      </c>
      <c r="V344" s="21">
        <f t="shared" si="37"/>
        <v>0.41131125000000007</v>
      </c>
      <c r="W344" s="21">
        <f t="shared" si="38"/>
        <v>0.41131125000000007</v>
      </c>
    </row>
    <row r="345" spans="1:23" x14ac:dyDescent="0.25">
      <c r="A345" s="18">
        <v>2560</v>
      </c>
      <c r="B345" s="18" t="s">
        <v>17</v>
      </c>
      <c r="C345" s="18">
        <v>0.41499999999999998</v>
      </c>
      <c r="D345" s="18">
        <v>0.32500000000000001</v>
      </c>
      <c r="E345" s="18">
        <v>0.1</v>
      </c>
      <c r="F345" s="18">
        <v>0.33350000000000002</v>
      </c>
      <c r="G345" s="18">
        <v>0.14449999999999999</v>
      </c>
      <c r="H345" s="18">
        <v>7.1499999999999994E-2</v>
      </c>
      <c r="I345" s="18">
        <v>9.5000000000000001E-2</v>
      </c>
      <c r="J345" s="18">
        <v>7</v>
      </c>
      <c r="K345" s="18">
        <v>11</v>
      </c>
      <c r="L345" s="18" t="s">
        <v>37</v>
      </c>
      <c r="M345" s="18" t="s">
        <v>38</v>
      </c>
      <c r="N345" s="18" t="s">
        <v>29</v>
      </c>
      <c r="O345" s="18">
        <v>9</v>
      </c>
      <c r="P345" s="18" t="s">
        <v>58</v>
      </c>
      <c r="Q345" s="18">
        <v>1.9</v>
      </c>
      <c r="R345" s="18">
        <f t="shared" si="33"/>
        <v>3</v>
      </c>
      <c r="S345" s="18">
        <f t="shared" si="34"/>
        <v>2</v>
      </c>
      <c r="T345" s="18">
        <f t="shared" si="35"/>
        <v>0</v>
      </c>
      <c r="U345" s="20" t="str">
        <f t="shared" si="36"/>
        <v>2</v>
      </c>
      <c r="V345" s="21">
        <f t="shared" si="37"/>
        <v>0.14118166666666668</v>
      </c>
      <c r="W345" s="21">
        <f t="shared" si="38"/>
        <v>0.11294533333333334</v>
      </c>
    </row>
    <row r="346" spans="1:23" x14ac:dyDescent="0.25">
      <c r="A346" s="18">
        <v>2520</v>
      </c>
      <c r="B346" s="18" t="s">
        <v>17</v>
      </c>
      <c r="C346" s="18">
        <v>0.505</v>
      </c>
      <c r="D346" s="18">
        <v>0.39</v>
      </c>
      <c r="E346" s="18">
        <v>0.185</v>
      </c>
      <c r="F346" s="18">
        <v>0.61250000000000004</v>
      </c>
      <c r="G346" s="18">
        <v>0.26700000000000002</v>
      </c>
      <c r="H346" s="18">
        <v>0.14199999999999999</v>
      </c>
      <c r="I346" s="18">
        <v>0.17199999999999999</v>
      </c>
      <c r="J346" s="18">
        <v>7</v>
      </c>
      <c r="K346" s="18">
        <v>5</v>
      </c>
      <c r="L346" s="18" t="s">
        <v>49</v>
      </c>
      <c r="M346" s="18" t="s">
        <v>50</v>
      </c>
      <c r="N346" s="18" t="s">
        <v>51</v>
      </c>
      <c r="O346" s="18">
        <v>7</v>
      </c>
      <c r="P346" s="18" t="s">
        <v>26</v>
      </c>
      <c r="Q346" s="18">
        <v>2.5</v>
      </c>
      <c r="R346" s="18">
        <f t="shared" si="33"/>
        <v>3</v>
      </c>
      <c r="S346" s="18">
        <f t="shared" si="34"/>
        <v>2</v>
      </c>
      <c r="T346" s="18">
        <f t="shared" si="35"/>
        <v>0</v>
      </c>
      <c r="U346" s="20" t="str">
        <f t="shared" si="36"/>
        <v>2</v>
      </c>
      <c r="V346" s="21">
        <f t="shared" si="37"/>
        <v>0.28379166666666672</v>
      </c>
      <c r="W346" s="21">
        <f t="shared" si="38"/>
        <v>0.22703333333333339</v>
      </c>
    </row>
    <row r="347" spans="1:23" x14ac:dyDescent="0.25">
      <c r="A347" s="18">
        <v>1276</v>
      </c>
      <c r="B347" s="18" t="s">
        <v>17</v>
      </c>
      <c r="C347" s="18">
        <v>0.48</v>
      </c>
      <c r="D347" s="18">
        <v>0.37</v>
      </c>
      <c r="E347" s="18">
        <v>0.125</v>
      </c>
      <c r="F347" s="18">
        <v>0.54349999999999998</v>
      </c>
      <c r="G347" s="18">
        <v>0.24399999999999999</v>
      </c>
      <c r="H347" s="18">
        <v>0.10100000000000001</v>
      </c>
      <c r="I347" s="18">
        <v>0.16500000000000001</v>
      </c>
      <c r="J347" s="18">
        <v>9</v>
      </c>
      <c r="K347" s="18">
        <v>8</v>
      </c>
      <c r="L347" s="18" t="s">
        <v>55</v>
      </c>
      <c r="M347" s="18" t="s">
        <v>56</v>
      </c>
      <c r="N347" s="18" t="s">
        <v>57</v>
      </c>
      <c r="O347" s="18">
        <v>6</v>
      </c>
      <c r="P347" s="18" t="s">
        <v>79</v>
      </c>
      <c r="Q347" s="18">
        <v>14.1</v>
      </c>
      <c r="R347" s="18">
        <f t="shared" si="33"/>
        <v>3</v>
      </c>
      <c r="S347" s="18">
        <f t="shared" si="34"/>
        <v>2</v>
      </c>
      <c r="T347" s="18">
        <f t="shared" si="35"/>
        <v>0</v>
      </c>
      <c r="U347" s="20" t="str">
        <f t="shared" si="36"/>
        <v>2</v>
      </c>
      <c r="V347" s="21">
        <f t="shared" si="37"/>
        <v>0.24231041666666664</v>
      </c>
      <c r="W347" s="21">
        <f t="shared" si="38"/>
        <v>0.19384833333333332</v>
      </c>
    </row>
    <row r="348" spans="1:23" x14ac:dyDescent="0.25">
      <c r="A348" s="18">
        <v>472</v>
      </c>
      <c r="B348" s="18" t="s">
        <v>22</v>
      </c>
      <c r="C348" s="18">
        <v>0.51500000000000001</v>
      </c>
      <c r="D348" s="18">
        <v>0.40500000000000003</v>
      </c>
      <c r="E348" s="18">
        <v>0.12</v>
      </c>
      <c r="F348" s="18">
        <v>0.64600000000000002</v>
      </c>
      <c r="G348" s="18">
        <v>0.28949999999999998</v>
      </c>
      <c r="H348" s="18">
        <v>0.14050000000000001</v>
      </c>
      <c r="I348" s="18">
        <v>0.17699999999999999</v>
      </c>
      <c r="J348" s="18">
        <v>10</v>
      </c>
      <c r="K348" s="18">
        <v>7</v>
      </c>
      <c r="L348" s="18" t="s">
        <v>43</v>
      </c>
      <c r="M348" s="18" t="s">
        <v>44</v>
      </c>
      <c r="N348" s="18" t="s">
        <v>45</v>
      </c>
      <c r="O348" s="18">
        <v>10</v>
      </c>
      <c r="P348" s="18" t="s">
        <v>35</v>
      </c>
      <c r="Q348" s="18">
        <v>24.1</v>
      </c>
      <c r="R348" s="18">
        <f t="shared" si="33"/>
        <v>3</v>
      </c>
      <c r="S348" s="18">
        <f t="shared" si="34"/>
        <v>2</v>
      </c>
      <c r="T348" s="18">
        <f t="shared" si="35"/>
        <v>0</v>
      </c>
      <c r="U348" s="20" t="str">
        <f t="shared" si="36"/>
        <v>2</v>
      </c>
      <c r="V348" s="21">
        <f t="shared" si="37"/>
        <v>0.29500666666666664</v>
      </c>
      <c r="W348" s="21">
        <f t="shared" si="38"/>
        <v>0.23600533333333332</v>
      </c>
    </row>
    <row r="349" spans="1:23" x14ac:dyDescent="0.25">
      <c r="A349" s="18">
        <v>595</v>
      </c>
      <c r="B349" s="18" t="s">
        <v>31</v>
      </c>
      <c r="C349" s="18">
        <v>0.53500000000000003</v>
      </c>
      <c r="D349" s="18">
        <v>0.42</v>
      </c>
      <c r="E349" s="18">
        <v>0.15</v>
      </c>
      <c r="F349" s="18">
        <v>0.69950000000000001</v>
      </c>
      <c r="G349" s="18">
        <v>0.25750000000000001</v>
      </c>
      <c r="H349" s="18">
        <v>0.153</v>
      </c>
      <c r="I349" s="18">
        <v>0.24</v>
      </c>
      <c r="J349" s="18">
        <v>12</v>
      </c>
      <c r="K349" s="18">
        <v>14</v>
      </c>
      <c r="L349" s="18" t="s">
        <v>60</v>
      </c>
      <c r="M349" s="18" t="s">
        <v>61</v>
      </c>
      <c r="N349" s="18" t="s">
        <v>62</v>
      </c>
      <c r="O349" s="18">
        <v>4</v>
      </c>
      <c r="P349" s="18" t="s">
        <v>59</v>
      </c>
      <c r="Q349" s="18">
        <v>6.1</v>
      </c>
      <c r="R349" s="18">
        <f t="shared" si="33"/>
        <v>3</v>
      </c>
      <c r="S349" s="18">
        <f t="shared" si="34"/>
        <v>2</v>
      </c>
      <c r="T349" s="18">
        <f t="shared" si="35"/>
        <v>0</v>
      </c>
      <c r="U349" s="20" t="str">
        <f t="shared" si="36"/>
        <v>2</v>
      </c>
      <c r="V349" s="21">
        <f t="shared" si="37"/>
        <v>0.32701625000000001</v>
      </c>
      <c r="W349" s="21">
        <f t="shared" si="38"/>
        <v>0.26161300000000004</v>
      </c>
    </row>
    <row r="350" spans="1:23" x14ac:dyDescent="0.25">
      <c r="A350" s="18">
        <v>963</v>
      </c>
      <c r="B350" s="18" t="s">
        <v>17</v>
      </c>
      <c r="C350" s="18">
        <v>0.505</v>
      </c>
      <c r="D350" s="18">
        <v>0.39</v>
      </c>
      <c r="E350" s="18">
        <v>0.15</v>
      </c>
      <c r="F350" s="18">
        <v>0.68500000000000005</v>
      </c>
      <c r="G350" s="18">
        <v>0.36199999999999999</v>
      </c>
      <c r="H350" s="18">
        <v>0.13100000000000001</v>
      </c>
      <c r="I350" s="18">
        <v>0.156</v>
      </c>
      <c r="J350" s="18">
        <v>8</v>
      </c>
      <c r="K350" s="18">
        <v>9</v>
      </c>
      <c r="L350" s="18" t="s">
        <v>67</v>
      </c>
      <c r="M350" s="18" t="s">
        <v>68</v>
      </c>
      <c r="N350" s="18" t="s">
        <v>69</v>
      </c>
      <c r="O350" s="18">
        <v>2</v>
      </c>
      <c r="P350" s="18" t="s">
        <v>70</v>
      </c>
      <c r="Q350" s="18">
        <v>18</v>
      </c>
      <c r="R350" s="18">
        <f t="shared" si="33"/>
        <v>3</v>
      </c>
      <c r="S350" s="18">
        <f t="shared" si="34"/>
        <v>2</v>
      </c>
      <c r="T350" s="18">
        <f t="shared" si="35"/>
        <v>0</v>
      </c>
      <c r="U350" s="20" t="str">
        <f t="shared" si="36"/>
        <v>2</v>
      </c>
      <c r="V350" s="21">
        <f t="shared" si="37"/>
        <v>0.31338750000000004</v>
      </c>
      <c r="W350" s="21">
        <f t="shared" si="38"/>
        <v>0.25071000000000004</v>
      </c>
    </row>
    <row r="351" spans="1:23" x14ac:dyDescent="0.25">
      <c r="A351" s="18">
        <v>2718</v>
      </c>
      <c r="B351" s="18" t="s">
        <v>17</v>
      </c>
      <c r="C351" s="18">
        <v>0.34499999999999997</v>
      </c>
      <c r="D351" s="18">
        <v>0.255</v>
      </c>
      <c r="E351" s="18">
        <v>9.5000000000000001E-2</v>
      </c>
      <c r="F351" s="18">
        <v>0.183</v>
      </c>
      <c r="G351" s="18">
        <v>7.4999999999999997E-2</v>
      </c>
      <c r="H351" s="18">
        <v>3.85E-2</v>
      </c>
      <c r="I351" s="18">
        <v>0.06</v>
      </c>
      <c r="J351" s="18">
        <v>6</v>
      </c>
      <c r="K351" s="18">
        <v>6</v>
      </c>
      <c r="L351" s="18" t="s">
        <v>40</v>
      </c>
      <c r="M351" s="18" t="s">
        <v>41</v>
      </c>
      <c r="N351" s="18" t="s">
        <v>42</v>
      </c>
      <c r="O351" s="18">
        <v>7</v>
      </c>
      <c r="P351" s="18" t="s">
        <v>26</v>
      </c>
      <c r="Q351" s="18">
        <v>2.5</v>
      </c>
      <c r="R351" s="18">
        <f t="shared" si="33"/>
        <v>3</v>
      </c>
      <c r="S351" s="18">
        <f t="shared" si="34"/>
        <v>2</v>
      </c>
      <c r="T351" s="18">
        <f t="shared" si="35"/>
        <v>0</v>
      </c>
      <c r="U351" s="20" t="str">
        <f t="shared" si="36"/>
        <v>2</v>
      </c>
      <c r="V351" s="21">
        <f t="shared" si="37"/>
        <v>7.3047500000000001E-2</v>
      </c>
      <c r="W351" s="21">
        <f t="shared" si="38"/>
        <v>5.8438000000000004E-2</v>
      </c>
    </row>
    <row r="352" spans="1:23" x14ac:dyDescent="0.25">
      <c r="A352" s="18">
        <v>1251</v>
      </c>
      <c r="B352" s="18" t="s">
        <v>17</v>
      </c>
      <c r="C352" s="18">
        <v>0.4</v>
      </c>
      <c r="D352" s="18">
        <v>0.28999999999999998</v>
      </c>
      <c r="E352" s="18">
        <v>0.1</v>
      </c>
      <c r="F352" s="18">
        <v>0.26750000000000002</v>
      </c>
      <c r="G352" s="18">
        <v>0.1205</v>
      </c>
      <c r="H352" s="18">
        <v>6.0499999999999998E-2</v>
      </c>
      <c r="I352" s="18">
        <v>7.6499999999999999E-2</v>
      </c>
      <c r="J352" s="18">
        <v>5</v>
      </c>
      <c r="K352" s="18">
        <v>14</v>
      </c>
      <c r="L352" s="18" t="s">
        <v>60</v>
      </c>
      <c r="M352" s="18" t="s">
        <v>61</v>
      </c>
      <c r="N352" s="18" t="s">
        <v>62</v>
      </c>
      <c r="O352" s="18">
        <v>7</v>
      </c>
      <c r="P352" s="18" t="s">
        <v>26</v>
      </c>
      <c r="Q352" s="18">
        <v>2.5</v>
      </c>
      <c r="R352" s="18">
        <f t="shared" si="33"/>
        <v>3</v>
      </c>
      <c r="S352" s="18">
        <f t="shared" si="34"/>
        <v>2</v>
      </c>
      <c r="T352" s="18">
        <f t="shared" si="35"/>
        <v>0</v>
      </c>
      <c r="U352" s="20" t="str">
        <f t="shared" si="36"/>
        <v>2</v>
      </c>
      <c r="V352" s="21">
        <f t="shared" si="37"/>
        <v>0.1110125</v>
      </c>
      <c r="W352" s="21">
        <f t="shared" si="38"/>
        <v>8.881E-2</v>
      </c>
    </row>
    <row r="353" spans="1:23" x14ac:dyDescent="0.25">
      <c r="A353" s="18">
        <v>3218</v>
      </c>
      <c r="B353" s="18" t="s">
        <v>31</v>
      </c>
      <c r="C353" s="18">
        <v>0.42499999999999999</v>
      </c>
      <c r="D353" s="18">
        <v>0.34</v>
      </c>
      <c r="E353" s="18">
        <v>0.12</v>
      </c>
      <c r="F353" s="18">
        <v>0.38800000000000001</v>
      </c>
      <c r="G353" s="18">
        <v>0.14899999999999999</v>
      </c>
      <c r="H353" s="18">
        <v>8.6999999999999994E-2</v>
      </c>
      <c r="I353" s="18">
        <v>0.125</v>
      </c>
      <c r="J353" s="18">
        <v>10</v>
      </c>
      <c r="K353" s="18">
        <v>1</v>
      </c>
      <c r="L353" s="18" t="s">
        <v>65</v>
      </c>
      <c r="M353" s="18" t="s">
        <v>66</v>
      </c>
      <c r="N353" s="18" t="s">
        <v>29</v>
      </c>
      <c r="O353" s="18">
        <v>5</v>
      </c>
      <c r="P353" s="18" t="s">
        <v>34</v>
      </c>
      <c r="Q353" s="18">
        <v>12.8</v>
      </c>
      <c r="R353" s="18">
        <f t="shared" si="33"/>
        <v>3</v>
      </c>
      <c r="S353" s="18">
        <f t="shared" si="34"/>
        <v>2</v>
      </c>
      <c r="T353" s="18">
        <f t="shared" si="35"/>
        <v>0</v>
      </c>
      <c r="U353" s="20" t="str">
        <f t="shared" si="36"/>
        <v>2</v>
      </c>
      <c r="V353" s="21">
        <f t="shared" si="37"/>
        <v>0.16716333333333333</v>
      </c>
      <c r="W353" s="21">
        <f t="shared" si="38"/>
        <v>0.13373066666666666</v>
      </c>
    </row>
    <row r="354" spans="1:23" x14ac:dyDescent="0.25">
      <c r="A354" s="18">
        <v>2815</v>
      </c>
      <c r="B354" s="18" t="s">
        <v>17</v>
      </c>
      <c r="C354" s="18">
        <v>0.27500000000000002</v>
      </c>
      <c r="D354" s="18">
        <v>0.2</v>
      </c>
      <c r="E354" s="18">
        <v>5.5E-2</v>
      </c>
      <c r="F354" s="18">
        <v>9.2499999999999999E-2</v>
      </c>
      <c r="G354" s="18">
        <v>3.7999999999999999E-2</v>
      </c>
      <c r="H354" s="18">
        <v>2.1000000000000001E-2</v>
      </c>
      <c r="I354" s="18">
        <v>2.5999999999999999E-2</v>
      </c>
      <c r="J354" s="18">
        <v>4</v>
      </c>
      <c r="K354" s="18">
        <v>11</v>
      </c>
      <c r="L354" s="18" t="s">
        <v>37</v>
      </c>
      <c r="M354" s="18" t="s">
        <v>38</v>
      </c>
      <c r="N354" s="18" t="s">
        <v>29</v>
      </c>
      <c r="O354" s="18">
        <v>6</v>
      </c>
      <c r="P354" s="18" t="s">
        <v>79</v>
      </c>
      <c r="Q354" s="18">
        <v>14.1</v>
      </c>
      <c r="R354" s="18">
        <f t="shared" si="33"/>
        <v>3</v>
      </c>
      <c r="S354" s="18">
        <f t="shared" si="34"/>
        <v>2</v>
      </c>
      <c r="T354" s="18">
        <f t="shared" si="35"/>
        <v>0</v>
      </c>
      <c r="U354" s="20" t="str">
        <f t="shared" si="36"/>
        <v>2</v>
      </c>
      <c r="V354" s="21">
        <f t="shared" si="37"/>
        <v>3.4379166666666669E-2</v>
      </c>
      <c r="W354" s="21">
        <f t="shared" si="38"/>
        <v>2.7503333333333338E-2</v>
      </c>
    </row>
    <row r="355" spans="1:23" x14ac:dyDescent="0.25">
      <c r="A355" s="18">
        <v>3594</v>
      </c>
      <c r="B355" s="18" t="s">
        <v>22</v>
      </c>
      <c r="C355" s="18">
        <v>0.65500000000000003</v>
      </c>
      <c r="D355" s="18">
        <v>0.53</v>
      </c>
      <c r="E355" s="18">
        <v>0.16500000000000001</v>
      </c>
      <c r="F355" s="18">
        <v>1.2835000000000001</v>
      </c>
      <c r="G355" s="18">
        <v>0.58299999999999996</v>
      </c>
      <c r="H355" s="18">
        <v>0.1255</v>
      </c>
      <c r="I355" s="18">
        <v>0.4</v>
      </c>
      <c r="J355" s="18">
        <v>8</v>
      </c>
      <c r="K355" s="18">
        <v>7</v>
      </c>
      <c r="L355" s="18" t="s">
        <v>43</v>
      </c>
      <c r="M355" s="18" t="s">
        <v>44</v>
      </c>
      <c r="N355" s="18" t="s">
        <v>45</v>
      </c>
      <c r="O355" s="18">
        <v>1</v>
      </c>
      <c r="P355" s="18" t="s">
        <v>21</v>
      </c>
      <c r="Q355" s="18">
        <v>22.1</v>
      </c>
      <c r="R355" s="18">
        <f t="shared" si="33"/>
        <v>3</v>
      </c>
      <c r="S355" s="18">
        <f t="shared" si="34"/>
        <v>2</v>
      </c>
      <c r="T355" s="18">
        <f t="shared" si="35"/>
        <v>0</v>
      </c>
      <c r="U355" s="20" t="str">
        <f t="shared" si="36"/>
        <v>2</v>
      </c>
      <c r="V355" s="21">
        <f t="shared" si="37"/>
        <v>0.6524458333333335</v>
      </c>
      <c r="W355" s="21">
        <f t="shared" si="38"/>
        <v>0.52195666666666685</v>
      </c>
    </row>
    <row r="356" spans="1:23" x14ac:dyDescent="0.25">
      <c r="A356" s="18">
        <v>2620</v>
      </c>
      <c r="B356" s="18" t="s">
        <v>31</v>
      </c>
      <c r="C356" s="18">
        <v>0.69</v>
      </c>
      <c r="D356" s="18">
        <v>0.54</v>
      </c>
      <c r="E356" s="18">
        <v>0.185</v>
      </c>
      <c r="F356" s="18">
        <v>1.71</v>
      </c>
      <c r="G356" s="18">
        <v>0.77249999999999996</v>
      </c>
      <c r="H356" s="18">
        <v>0.38550000000000001</v>
      </c>
      <c r="I356" s="18">
        <v>0.4325</v>
      </c>
      <c r="J356" s="18">
        <v>8</v>
      </c>
      <c r="K356" s="18">
        <v>9</v>
      </c>
      <c r="L356" s="18" t="s">
        <v>67</v>
      </c>
      <c r="M356" s="18" t="s">
        <v>68</v>
      </c>
      <c r="N356" s="18" t="s">
        <v>69</v>
      </c>
      <c r="O356" s="18">
        <v>2</v>
      </c>
      <c r="P356" s="18" t="s">
        <v>70</v>
      </c>
      <c r="Q356" s="18">
        <v>18</v>
      </c>
      <c r="R356" s="18">
        <f t="shared" si="33"/>
        <v>3</v>
      </c>
      <c r="S356" s="18">
        <f t="shared" si="34"/>
        <v>3</v>
      </c>
      <c r="T356" s="18">
        <f t="shared" si="35"/>
        <v>3</v>
      </c>
      <c r="U356" s="20" t="str">
        <f t="shared" si="36"/>
        <v>3</v>
      </c>
      <c r="V356" s="21">
        <f t="shared" si="37"/>
        <v>0.88777499999999976</v>
      </c>
      <c r="W356" s="21">
        <f t="shared" si="38"/>
        <v>0.88777499999999976</v>
      </c>
    </row>
    <row r="357" spans="1:23" x14ac:dyDescent="0.25">
      <c r="A357" s="18">
        <v>2883</v>
      </c>
      <c r="B357" s="18" t="s">
        <v>17</v>
      </c>
      <c r="C357" s="18">
        <v>0.5</v>
      </c>
      <c r="D357" s="18">
        <v>0.39</v>
      </c>
      <c r="E357" s="18">
        <v>0.13</v>
      </c>
      <c r="F357" s="18">
        <v>0.50749999999999995</v>
      </c>
      <c r="G357" s="18">
        <v>0.21149999999999999</v>
      </c>
      <c r="H357" s="18">
        <v>0.104</v>
      </c>
      <c r="I357" s="18">
        <v>0.17549999999999999</v>
      </c>
      <c r="J357" s="18">
        <v>9</v>
      </c>
      <c r="K357" s="18">
        <v>14</v>
      </c>
      <c r="L357" s="18" t="s">
        <v>60</v>
      </c>
      <c r="M357" s="18" t="s">
        <v>61</v>
      </c>
      <c r="N357" s="18" t="s">
        <v>62</v>
      </c>
      <c r="O357" s="18">
        <v>5</v>
      </c>
      <c r="P357" s="18" t="s">
        <v>34</v>
      </c>
      <c r="Q357" s="18">
        <v>12.8</v>
      </c>
      <c r="R357" s="18">
        <f t="shared" si="33"/>
        <v>3</v>
      </c>
      <c r="S357" s="18">
        <f t="shared" si="34"/>
        <v>2</v>
      </c>
      <c r="T357" s="18">
        <f t="shared" si="35"/>
        <v>0</v>
      </c>
      <c r="U357" s="20" t="str">
        <f t="shared" si="36"/>
        <v>2</v>
      </c>
      <c r="V357" s="21">
        <f t="shared" si="37"/>
        <v>0.23006666666666667</v>
      </c>
      <c r="W357" s="21">
        <f t="shared" si="38"/>
        <v>0.18405333333333335</v>
      </c>
    </row>
    <row r="358" spans="1:23" x14ac:dyDescent="0.25">
      <c r="A358" s="18">
        <v>1484</v>
      </c>
      <c r="B358" s="18" t="s">
        <v>31</v>
      </c>
      <c r="C358" s="18">
        <v>0.59</v>
      </c>
      <c r="D358" s="18">
        <v>0.44</v>
      </c>
      <c r="E358" s="18">
        <v>0.15</v>
      </c>
      <c r="F358" s="18">
        <v>0.87250000000000005</v>
      </c>
      <c r="G358" s="18">
        <v>0.38700000000000001</v>
      </c>
      <c r="H358" s="18">
        <v>0.215</v>
      </c>
      <c r="I358" s="18">
        <v>0.245</v>
      </c>
      <c r="J358" s="18">
        <v>8</v>
      </c>
      <c r="K358" s="18">
        <v>2</v>
      </c>
      <c r="L358" s="18" t="s">
        <v>52</v>
      </c>
      <c r="M358" s="18" t="s">
        <v>53</v>
      </c>
      <c r="N358" s="18" t="s">
        <v>54</v>
      </c>
      <c r="O358" s="18">
        <v>1</v>
      </c>
      <c r="P358" s="18" t="s">
        <v>21</v>
      </c>
      <c r="Q358" s="18">
        <v>22.1</v>
      </c>
      <c r="R358" s="18">
        <f t="shared" si="33"/>
        <v>3</v>
      </c>
      <c r="S358" s="18">
        <f t="shared" si="34"/>
        <v>2</v>
      </c>
      <c r="T358" s="18">
        <f t="shared" si="35"/>
        <v>0</v>
      </c>
      <c r="U358" s="20" t="str">
        <f t="shared" si="36"/>
        <v>2</v>
      </c>
      <c r="V358" s="21">
        <f t="shared" si="37"/>
        <v>0.41880000000000006</v>
      </c>
      <c r="W358" s="21">
        <f t="shared" si="38"/>
        <v>0.33504000000000006</v>
      </c>
    </row>
    <row r="359" spans="1:23" x14ac:dyDescent="0.25">
      <c r="A359" s="18">
        <v>2972</v>
      </c>
      <c r="B359" s="18" t="s">
        <v>31</v>
      </c>
      <c r="C359" s="18">
        <v>0.71499999999999997</v>
      </c>
      <c r="D359" s="18">
        <v>0.55000000000000004</v>
      </c>
      <c r="E359" s="18">
        <v>0.17499999999999999</v>
      </c>
      <c r="F359" s="18">
        <v>1.825</v>
      </c>
      <c r="G359" s="18">
        <v>0.93799999999999994</v>
      </c>
      <c r="H359" s="18">
        <v>0.3805</v>
      </c>
      <c r="I359" s="18">
        <v>0.44</v>
      </c>
      <c r="J359" s="18">
        <v>11</v>
      </c>
      <c r="K359" s="18">
        <v>1</v>
      </c>
      <c r="L359" s="18" t="s">
        <v>65</v>
      </c>
      <c r="M359" s="18" t="s">
        <v>66</v>
      </c>
      <c r="N359" s="18" t="s">
        <v>29</v>
      </c>
      <c r="O359" s="18">
        <v>6</v>
      </c>
      <c r="P359" s="18" t="s">
        <v>79</v>
      </c>
      <c r="Q359" s="18">
        <v>14.1</v>
      </c>
      <c r="R359" s="18">
        <f t="shared" si="33"/>
        <v>3</v>
      </c>
      <c r="S359" s="18">
        <f t="shared" si="34"/>
        <v>3</v>
      </c>
      <c r="T359" s="18">
        <f t="shared" si="35"/>
        <v>3</v>
      </c>
      <c r="U359" s="20" t="str">
        <f t="shared" si="36"/>
        <v>3</v>
      </c>
      <c r="V359" s="21">
        <f t="shared" si="37"/>
        <v>0.95508333333333351</v>
      </c>
      <c r="W359" s="21">
        <f t="shared" si="38"/>
        <v>0.95508333333333351</v>
      </c>
    </row>
    <row r="360" spans="1:23" x14ac:dyDescent="0.25">
      <c r="A360" s="18">
        <v>1402</v>
      </c>
      <c r="B360" s="18" t="s">
        <v>31</v>
      </c>
      <c r="C360" s="18">
        <v>0.65</v>
      </c>
      <c r="D360" s="18">
        <v>0.52500000000000002</v>
      </c>
      <c r="E360" s="18">
        <v>0.17499999999999999</v>
      </c>
      <c r="F360" s="18">
        <v>1.5365</v>
      </c>
      <c r="G360" s="18">
        <v>0.6865</v>
      </c>
      <c r="H360" s="18">
        <v>0.35849999999999999</v>
      </c>
      <c r="I360" s="18">
        <v>0.40500000000000003</v>
      </c>
      <c r="J360" s="18">
        <v>11</v>
      </c>
      <c r="K360" s="18">
        <v>12</v>
      </c>
      <c r="L360" s="18" t="s">
        <v>63</v>
      </c>
      <c r="M360" s="18" t="s">
        <v>64</v>
      </c>
      <c r="N360" s="18" t="s">
        <v>29</v>
      </c>
      <c r="O360" s="18">
        <v>3</v>
      </c>
      <c r="P360" s="18" t="s">
        <v>39</v>
      </c>
      <c r="Q360" s="18">
        <v>3.6</v>
      </c>
      <c r="R360" s="18">
        <f t="shared" si="33"/>
        <v>3</v>
      </c>
      <c r="S360" s="18">
        <f t="shared" si="34"/>
        <v>3</v>
      </c>
      <c r="T360" s="18">
        <f t="shared" si="35"/>
        <v>3</v>
      </c>
      <c r="U360" s="20" t="str">
        <f t="shared" si="36"/>
        <v>3</v>
      </c>
      <c r="V360" s="21">
        <f t="shared" si="37"/>
        <v>0.78105416666666683</v>
      </c>
      <c r="W360" s="21">
        <f t="shared" si="38"/>
        <v>0.78105416666666683</v>
      </c>
    </row>
    <row r="361" spans="1:23" x14ac:dyDescent="0.25">
      <c r="A361" s="18">
        <v>2825</v>
      </c>
      <c r="B361" s="18" t="s">
        <v>17</v>
      </c>
      <c r="C361" s="18">
        <v>0.46</v>
      </c>
      <c r="D361" s="18">
        <v>0.36499999999999999</v>
      </c>
      <c r="E361" s="18">
        <v>0.115</v>
      </c>
      <c r="F361" s="18">
        <v>0.51100000000000001</v>
      </c>
      <c r="G361" s="18">
        <v>0.23649999999999999</v>
      </c>
      <c r="H361" s="18">
        <v>0.11799999999999999</v>
      </c>
      <c r="I361" s="18">
        <v>0.123</v>
      </c>
      <c r="J361" s="18">
        <v>7</v>
      </c>
      <c r="K361" s="18">
        <v>7</v>
      </c>
      <c r="L361" s="18" t="s">
        <v>43</v>
      </c>
      <c r="M361" s="18" t="s">
        <v>44</v>
      </c>
      <c r="N361" s="18" t="s">
        <v>45</v>
      </c>
      <c r="O361" s="18">
        <v>10</v>
      </c>
      <c r="P361" s="18" t="s">
        <v>35</v>
      </c>
      <c r="Q361" s="18">
        <v>24.1</v>
      </c>
      <c r="R361" s="18">
        <f t="shared" si="33"/>
        <v>3</v>
      </c>
      <c r="S361" s="18">
        <f t="shared" si="34"/>
        <v>2</v>
      </c>
      <c r="T361" s="18">
        <f t="shared" si="35"/>
        <v>0</v>
      </c>
      <c r="U361" s="20" t="str">
        <f t="shared" si="36"/>
        <v>2</v>
      </c>
      <c r="V361" s="21">
        <f t="shared" si="37"/>
        <v>0.22484000000000001</v>
      </c>
      <c r="W361" s="21">
        <f t="shared" si="38"/>
        <v>0.17987200000000003</v>
      </c>
    </row>
    <row r="362" spans="1:23" x14ac:dyDescent="0.25">
      <c r="A362" s="18">
        <v>1358</v>
      </c>
      <c r="B362" s="18" t="s">
        <v>31</v>
      </c>
      <c r="C362" s="18">
        <v>0.6</v>
      </c>
      <c r="D362" s="18">
        <v>0.46</v>
      </c>
      <c r="E362" s="18">
        <v>0.155</v>
      </c>
      <c r="F362" s="18">
        <v>0.95950000000000002</v>
      </c>
      <c r="G362" s="18">
        <v>0.44550000000000001</v>
      </c>
      <c r="H362" s="18">
        <v>0.189</v>
      </c>
      <c r="I362" s="18">
        <v>0.29499999999999998</v>
      </c>
      <c r="J362" s="18">
        <v>11</v>
      </c>
      <c r="K362" s="18">
        <v>6</v>
      </c>
      <c r="L362" s="18" t="s">
        <v>40</v>
      </c>
      <c r="M362" s="18" t="s">
        <v>41</v>
      </c>
      <c r="N362" s="18" t="s">
        <v>42</v>
      </c>
      <c r="O362" s="18">
        <v>2</v>
      </c>
      <c r="P362" s="18" t="s">
        <v>70</v>
      </c>
      <c r="Q362" s="18">
        <v>18</v>
      </c>
      <c r="R362" s="18">
        <f t="shared" si="33"/>
        <v>3</v>
      </c>
      <c r="S362" s="18">
        <f t="shared" si="34"/>
        <v>3</v>
      </c>
      <c r="T362" s="18">
        <f t="shared" si="35"/>
        <v>3</v>
      </c>
      <c r="U362" s="20" t="str">
        <f t="shared" si="36"/>
        <v>3</v>
      </c>
      <c r="V362" s="21">
        <f t="shared" si="37"/>
        <v>0.46615708333333328</v>
      </c>
      <c r="W362" s="21">
        <f t="shared" si="38"/>
        <v>0.46615708333333328</v>
      </c>
    </row>
    <row r="363" spans="1:23" x14ac:dyDescent="0.25">
      <c r="A363" s="18">
        <v>1866</v>
      </c>
      <c r="B363" s="18" t="s">
        <v>17</v>
      </c>
      <c r="C363" s="18">
        <v>0.52</v>
      </c>
      <c r="D363" s="18">
        <v>0.38</v>
      </c>
      <c r="E363" s="18">
        <v>0.115</v>
      </c>
      <c r="F363" s="18">
        <v>0.66449999999999998</v>
      </c>
      <c r="G363" s="18">
        <v>0.32850000000000001</v>
      </c>
      <c r="H363" s="18">
        <v>0.17</v>
      </c>
      <c r="I363" s="18">
        <v>0.14249999999999999</v>
      </c>
      <c r="J363" s="18">
        <v>7</v>
      </c>
      <c r="K363" s="18">
        <v>12</v>
      </c>
      <c r="L363" s="18" t="s">
        <v>63</v>
      </c>
      <c r="M363" s="18" t="s">
        <v>64</v>
      </c>
      <c r="N363" s="18" t="s">
        <v>29</v>
      </c>
      <c r="O363" s="18">
        <v>2</v>
      </c>
      <c r="P363" s="18" t="s">
        <v>70</v>
      </c>
      <c r="Q363" s="18">
        <v>18</v>
      </c>
      <c r="R363" s="18">
        <f t="shared" si="33"/>
        <v>3</v>
      </c>
      <c r="S363" s="18">
        <f t="shared" si="34"/>
        <v>2</v>
      </c>
      <c r="T363" s="18">
        <f t="shared" si="35"/>
        <v>0</v>
      </c>
      <c r="U363" s="20" t="str">
        <f t="shared" si="36"/>
        <v>2</v>
      </c>
      <c r="V363" s="21">
        <f t="shared" si="37"/>
        <v>0.30068624999999999</v>
      </c>
      <c r="W363" s="21">
        <f t="shared" si="38"/>
        <v>0.24054900000000001</v>
      </c>
    </row>
    <row r="364" spans="1:23" x14ac:dyDescent="0.25">
      <c r="A364" s="18">
        <v>3011</v>
      </c>
      <c r="B364" s="18" t="s">
        <v>17</v>
      </c>
      <c r="C364" s="18">
        <v>0.375</v>
      </c>
      <c r="D364" s="18">
        <v>0.26</v>
      </c>
      <c r="E364" s="18">
        <v>0.08</v>
      </c>
      <c r="F364" s="18">
        <v>0.20749999999999999</v>
      </c>
      <c r="G364" s="18">
        <v>0.09</v>
      </c>
      <c r="H364" s="18">
        <v>4.1500000000000002E-2</v>
      </c>
      <c r="I364" s="18">
        <v>7.0000000000000007E-2</v>
      </c>
      <c r="J364" s="18">
        <v>6</v>
      </c>
      <c r="K364" s="18">
        <v>1</v>
      </c>
      <c r="L364" s="18" t="s">
        <v>65</v>
      </c>
      <c r="M364" s="18" t="s">
        <v>66</v>
      </c>
      <c r="N364" s="18" t="s">
        <v>29</v>
      </c>
      <c r="O364" s="18">
        <v>7</v>
      </c>
      <c r="P364" s="18" t="s">
        <v>26</v>
      </c>
      <c r="Q364" s="18">
        <v>2.5</v>
      </c>
      <c r="R364" s="18">
        <f t="shared" si="33"/>
        <v>3</v>
      </c>
      <c r="S364" s="18">
        <f t="shared" si="34"/>
        <v>2</v>
      </c>
      <c r="T364" s="18">
        <f t="shared" si="35"/>
        <v>0</v>
      </c>
      <c r="U364" s="20" t="str">
        <f t="shared" si="36"/>
        <v>2</v>
      </c>
      <c r="V364" s="21">
        <f t="shared" si="37"/>
        <v>8.3518750000000003E-2</v>
      </c>
      <c r="W364" s="21">
        <f t="shared" si="38"/>
        <v>6.6814999999999999E-2</v>
      </c>
    </row>
    <row r="365" spans="1:23" x14ac:dyDescent="0.25">
      <c r="A365" s="18">
        <v>606</v>
      </c>
      <c r="B365" s="18" t="s">
        <v>17</v>
      </c>
      <c r="C365" s="18">
        <v>0.42499999999999999</v>
      </c>
      <c r="D365" s="18">
        <v>0.34499999999999997</v>
      </c>
      <c r="E365" s="18">
        <v>0.125</v>
      </c>
      <c r="F365" s="18">
        <v>0.42499999999999999</v>
      </c>
      <c r="G365" s="18">
        <v>0.16</v>
      </c>
      <c r="H365" s="18">
        <v>7.9500000000000001E-2</v>
      </c>
      <c r="I365" s="18">
        <v>0.154</v>
      </c>
      <c r="J365" s="18">
        <v>13</v>
      </c>
      <c r="K365" s="18">
        <v>5</v>
      </c>
      <c r="L365" s="18" t="s">
        <v>49</v>
      </c>
      <c r="M365" s="18" t="s">
        <v>50</v>
      </c>
      <c r="N365" s="18" t="s">
        <v>51</v>
      </c>
      <c r="O365" s="18">
        <v>10</v>
      </c>
      <c r="P365" s="18" t="s">
        <v>35</v>
      </c>
      <c r="Q365" s="18">
        <v>24.1</v>
      </c>
      <c r="R365" s="18">
        <f t="shared" si="33"/>
        <v>3</v>
      </c>
      <c r="S365" s="18">
        <f t="shared" si="34"/>
        <v>2</v>
      </c>
      <c r="T365" s="18">
        <f t="shared" si="35"/>
        <v>0</v>
      </c>
      <c r="U365" s="20" t="str">
        <f t="shared" si="36"/>
        <v>2</v>
      </c>
      <c r="V365" s="21">
        <f t="shared" si="37"/>
        <v>0.18381249999999999</v>
      </c>
      <c r="W365" s="21">
        <f t="shared" si="38"/>
        <v>0.14704999999999999</v>
      </c>
    </row>
    <row r="366" spans="1:23" x14ac:dyDescent="0.25">
      <c r="A366" s="18">
        <v>1291</v>
      </c>
      <c r="B366" s="18" t="s">
        <v>17</v>
      </c>
      <c r="C366" s="18">
        <v>0.51500000000000001</v>
      </c>
      <c r="D366" s="18">
        <v>0.38</v>
      </c>
      <c r="E366" s="18">
        <v>0.12</v>
      </c>
      <c r="F366" s="18">
        <v>0.625</v>
      </c>
      <c r="G366" s="18">
        <v>0.32650000000000001</v>
      </c>
      <c r="H366" s="18">
        <v>0.1295</v>
      </c>
      <c r="I366" s="18">
        <v>0.16</v>
      </c>
      <c r="J366" s="18">
        <v>7</v>
      </c>
      <c r="K366" s="18">
        <v>13</v>
      </c>
      <c r="L366" s="18" t="s">
        <v>27</v>
      </c>
      <c r="M366" s="18" t="s">
        <v>28</v>
      </c>
      <c r="N366" s="18" t="s">
        <v>29</v>
      </c>
      <c r="O366" s="18">
        <v>9</v>
      </c>
      <c r="P366" s="18" t="s">
        <v>58</v>
      </c>
      <c r="Q366" s="18">
        <v>1.9</v>
      </c>
      <c r="R366" s="18">
        <f t="shared" si="33"/>
        <v>3</v>
      </c>
      <c r="S366" s="18">
        <f t="shared" si="34"/>
        <v>2</v>
      </c>
      <c r="T366" s="18">
        <f t="shared" si="35"/>
        <v>0</v>
      </c>
      <c r="U366" s="20" t="str">
        <f t="shared" si="36"/>
        <v>2</v>
      </c>
      <c r="V366" s="21">
        <f t="shared" si="37"/>
        <v>0.28281249999999991</v>
      </c>
      <c r="W366" s="21">
        <f t="shared" si="38"/>
        <v>0.22624999999999995</v>
      </c>
    </row>
    <row r="367" spans="1:23" x14ac:dyDescent="0.25">
      <c r="A367" s="18">
        <v>2270</v>
      </c>
      <c r="B367" s="18" t="s">
        <v>31</v>
      </c>
      <c r="C367" s="18">
        <v>0.56999999999999995</v>
      </c>
      <c r="D367" s="18">
        <v>0.45</v>
      </c>
      <c r="E367" s="18">
        <v>0.16</v>
      </c>
      <c r="F367" s="18">
        <v>0.86150000000000004</v>
      </c>
      <c r="G367" s="18">
        <v>0.3725</v>
      </c>
      <c r="H367" s="18">
        <v>0.2175</v>
      </c>
      <c r="I367" s="18">
        <v>0.255</v>
      </c>
      <c r="J367" s="18">
        <v>12</v>
      </c>
      <c r="K367" s="18">
        <v>4</v>
      </c>
      <c r="L367" s="18" t="s">
        <v>18</v>
      </c>
      <c r="M367" s="18" t="s">
        <v>19</v>
      </c>
      <c r="N367" s="18" t="s">
        <v>20</v>
      </c>
      <c r="O367" s="18">
        <v>10</v>
      </c>
      <c r="P367" s="18" t="s">
        <v>35</v>
      </c>
      <c r="Q367" s="18">
        <v>24.1</v>
      </c>
      <c r="R367" s="18">
        <f t="shared" si="33"/>
        <v>3</v>
      </c>
      <c r="S367" s="18">
        <f t="shared" si="34"/>
        <v>2</v>
      </c>
      <c r="T367" s="18">
        <f t="shared" si="35"/>
        <v>0</v>
      </c>
      <c r="U367" s="20" t="str">
        <f t="shared" si="36"/>
        <v>2</v>
      </c>
      <c r="V367" s="21">
        <f t="shared" si="37"/>
        <v>0.41352000000000005</v>
      </c>
      <c r="W367" s="21">
        <f t="shared" si="38"/>
        <v>0.33081600000000005</v>
      </c>
    </row>
    <row r="368" spans="1:23" x14ac:dyDescent="0.25">
      <c r="A368" s="18">
        <v>379</v>
      </c>
      <c r="B368" s="18" t="s">
        <v>31</v>
      </c>
      <c r="C368" s="18">
        <v>0.56499999999999995</v>
      </c>
      <c r="D368" s="18">
        <v>0.46500000000000002</v>
      </c>
      <c r="E368" s="18">
        <v>0.17499999999999999</v>
      </c>
      <c r="F368" s="18">
        <v>0.995</v>
      </c>
      <c r="G368" s="18">
        <v>0.38950000000000001</v>
      </c>
      <c r="H368" s="18">
        <v>0.183</v>
      </c>
      <c r="I368" s="18">
        <v>0.37</v>
      </c>
      <c r="J368" s="18">
        <v>15</v>
      </c>
      <c r="K368" s="18">
        <v>5</v>
      </c>
      <c r="L368" s="18" t="s">
        <v>49</v>
      </c>
      <c r="M368" s="18" t="s">
        <v>50</v>
      </c>
      <c r="N368" s="18" t="s">
        <v>51</v>
      </c>
      <c r="O368" s="18">
        <v>9</v>
      </c>
      <c r="P368" s="18" t="s">
        <v>58</v>
      </c>
      <c r="Q368" s="18">
        <v>1.9</v>
      </c>
      <c r="R368" s="18">
        <f t="shared" si="33"/>
        <v>3</v>
      </c>
      <c r="S368" s="18">
        <f t="shared" si="34"/>
        <v>2</v>
      </c>
      <c r="T368" s="18">
        <f t="shared" si="35"/>
        <v>0</v>
      </c>
      <c r="U368" s="20" t="str">
        <f t="shared" si="36"/>
        <v>2</v>
      </c>
      <c r="V368" s="21">
        <f t="shared" si="37"/>
        <v>0.48174583333333343</v>
      </c>
      <c r="W368" s="21">
        <f t="shared" si="38"/>
        <v>0.38539666666666678</v>
      </c>
    </row>
    <row r="369" spans="1:23" x14ac:dyDescent="0.25">
      <c r="A369" s="18">
        <v>1056</v>
      </c>
      <c r="B369" s="18" t="s">
        <v>17</v>
      </c>
      <c r="C369" s="18">
        <v>0.19500000000000001</v>
      </c>
      <c r="D369" s="18">
        <v>0.13500000000000001</v>
      </c>
      <c r="E369" s="18">
        <v>0.04</v>
      </c>
      <c r="F369" s="18">
        <v>3.2500000000000001E-2</v>
      </c>
      <c r="G369" s="18">
        <v>1.35E-2</v>
      </c>
      <c r="H369" s="18">
        <v>5.0000000000000001E-3</v>
      </c>
      <c r="I369" s="18">
        <v>9.4999999999999998E-3</v>
      </c>
      <c r="J369" s="18">
        <v>4</v>
      </c>
      <c r="K369" s="18">
        <v>15</v>
      </c>
      <c r="L369" s="18" t="s">
        <v>32</v>
      </c>
      <c r="M369" s="18" t="s">
        <v>33</v>
      </c>
      <c r="N369" s="18" t="s">
        <v>29</v>
      </c>
      <c r="O369" s="18">
        <v>6</v>
      </c>
      <c r="P369" s="18" t="s">
        <v>79</v>
      </c>
      <c r="Q369" s="18">
        <v>14.1</v>
      </c>
      <c r="R369" s="18">
        <f t="shared" si="33"/>
        <v>3</v>
      </c>
      <c r="S369" s="18">
        <f t="shared" si="34"/>
        <v>2</v>
      </c>
      <c r="T369" s="18">
        <f t="shared" si="35"/>
        <v>0</v>
      </c>
      <c r="U369" s="20" t="str">
        <f t="shared" si="36"/>
        <v>2</v>
      </c>
      <c r="V369" s="21">
        <f t="shared" si="37"/>
        <v>1.12125E-2</v>
      </c>
      <c r="W369" s="21">
        <f t="shared" si="38"/>
        <v>8.9700000000000005E-3</v>
      </c>
    </row>
    <row r="370" spans="1:23" x14ac:dyDescent="0.25">
      <c r="A370" s="18">
        <v>1093</v>
      </c>
      <c r="B370" s="18" t="s">
        <v>17</v>
      </c>
      <c r="C370" s="18">
        <v>0.46</v>
      </c>
      <c r="D370" s="18">
        <v>0.35</v>
      </c>
      <c r="E370" s="18">
        <v>0.115</v>
      </c>
      <c r="F370" s="18">
        <v>0.41549999999999998</v>
      </c>
      <c r="G370" s="18">
        <v>0.18</v>
      </c>
      <c r="H370" s="18">
        <v>9.8000000000000004E-2</v>
      </c>
      <c r="I370" s="18">
        <v>0.11749999999999999</v>
      </c>
      <c r="J370" s="18">
        <v>7</v>
      </c>
      <c r="K370" s="18">
        <v>6</v>
      </c>
      <c r="L370" s="18" t="s">
        <v>40</v>
      </c>
      <c r="M370" s="18" t="s">
        <v>41</v>
      </c>
      <c r="N370" s="18" t="s">
        <v>42</v>
      </c>
      <c r="O370" s="18">
        <v>3</v>
      </c>
      <c r="P370" s="18" t="s">
        <v>39</v>
      </c>
      <c r="Q370" s="18">
        <v>3.6</v>
      </c>
      <c r="R370" s="18">
        <f t="shared" si="33"/>
        <v>3</v>
      </c>
      <c r="S370" s="18">
        <f t="shared" si="34"/>
        <v>2</v>
      </c>
      <c r="T370" s="18">
        <f t="shared" si="35"/>
        <v>0</v>
      </c>
      <c r="U370" s="20" t="str">
        <f t="shared" si="36"/>
        <v>2</v>
      </c>
      <c r="V370" s="21">
        <f t="shared" si="37"/>
        <v>0.18178125000000001</v>
      </c>
      <c r="W370" s="21">
        <f t="shared" si="38"/>
        <v>0.145425</v>
      </c>
    </row>
    <row r="371" spans="1:23" x14ac:dyDescent="0.25">
      <c r="A371" s="18">
        <v>404</v>
      </c>
      <c r="B371" s="18" t="s">
        <v>22</v>
      </c>
      <c r="C371" s="18">
        <v>0.51500000000000001</v>
      </c>
      <c r="D371" s="18">
        <v>0.41499999999999998</v>
      </c>
      <c r="E371" s="18">
        <v>0.14000000000000001</v>
      </c>
      <c r="F371" s="18">
        <v>0.69350000000000001</v>
      </c>
      <c r="G371" s="18">
        <v>0.3115</v>
      </c>
      <c r="H371" s="18">
        <v>0.152</v>
      </c>
      <c r="I371" s="18">
        <v>0.2</v>
      </c>
      <c r="J371" s="18">
        <v>10</v>
      </c>
      <c r="K371" s="18">
        <v>13</v>
      </c>
      <c r="L371" s="18" t="s">
        <v>27</v>
      </c>
      <c r="M371" s="18" t="s">
        <v>28</v>
      </c>
      <c r="N371" s="18" t="s">
        <v>29</v>
      </c>
      <c r="O371" s="18">
        <v>1</v>
      </c>
      <c r="P371" s="18" t="s">
        <v>21</v>
      </c>
      <c r="Q371" s="18">
        <v>22.1</v>
      </c>
      <c r="R371" s="18">
        <f t="shared" si="33"/>
        <v>3</v>
      </c>
      <c r="S371" s="18">
        <f t="shared" si="34"/>
        <v>2</v>
      </c>
      <c r="T371" s="18">
        <f t="shared" si="35"/>
        <v>0</v>
      </c>
      <c r="U371" s="20" t="str">
        <f t="shared" si="36"/>
        <v>2</v>
      </c>
      <c r="V371" s="21">
        <f t="shared" si="37"/>
        <v>0.32016583333333326</v>
      </c>
      <c r="W371" s="21">
        <f t="shared" si="38"/>
        <v>0.25613266666666662</v>
      </c>
    </row>
    <row r="372" spans="1:23" x14ac:dyDescent="0.25">
      <c r="A372" s="18">
        <v>2086</v>
      </c>
      <c r="B372" s="18" t="s">
        <v>22</v>
      </c>
      <c r="C372" s="18">
        <v>0.70499999999999996</v>
      </c>
      <c r="D372" s="18">
        <v>0.56999999999999995</v>
      </c>
      <c r="E372" s="18">
        <v>0.185</v>
      </c>
      <c r="F372" s="18">
        <v>1.7609999999999999</v>
      </c>
      <c r="G372" s="18">
        <v>0.747</v>
      </c>
      <c r="H372" s="18">
        <v>0.3725</v>
      </c>
      <c r="I372" s="18">
        <v>0.48799999999999999</v>
      </c>
      <c r="J372" s="18">
        <v>10</v>
      </c>
      <c r="K372" s="18">
        <v>11</v>
      </c>
      <c r="L372" s="18" t="s">
        <v>37</v>
      </c>
      <c r="M372" s="18" t="s">
        <v>38</v>
      </c>
      <c r="N372" s="18" t="s">
        <v>29</v>
      </c>
      <c r="O372" s="18">
        <v>6</v>
      </c>
      <c r="P372" s="18" t="s">
        <v>79</v>
      </c>
      <c r="Q372" s="18">
        <v>14.1</v>
      </c>
      <c r="R372" s="18">
        <f t="shared" si="33"/>
        <v>3</v>
      </c>
      <c r="S372" s="18">
        <f t="shared" si="34"/>
        <v>2</v>
      </c>
      <c r="T372" s="18">
        <f t="shared" si="35"/>
        <v>0</v>
      </c>
      <c r="U372" s="20" t="str">
        <f t="shared" si="36"/>
        <v>2</v>
      </c>
      <c r="V372" s="21">
        <f t="shared" si="37"/>
        <v>0.92745999999999984</v>
      </c>
      <c r="W372" s="21">
        <f t="shared" si="38"/>
        <v>0.74196799999999996</v>
      </c>
    </row>
    <row r="373" spans="1:23" x14ac:dyDescent="0.25">
      <c r="A373" s="18">
        <v>4084</v>
      </c>
      <c r="B373" s="18" t="s">
        <v>31</v>
      </c>
      <c r="C373" s="18">
        <v>0.56999999999999995</v>
      </c>
      <c r="D373" s="18">
        <v>0.44500000000000001</v>
      </c>
      <c r="E373" s="18">
        <v>0.16</v>
      </c>
      <c r="F373" s="18">
        <v>1.0145</v>
      </c>
      <c r="G373" s="18">
        <v>0.51600000000000001</v>
      </c>
      <c r="H373" s="18">
        <v>0.16400000000000001</v>
      </c>
      <c r="I373" s="18">
        <v>0.3</v>
      </c>
      <c r="J373" s="18">
        <v>10</v>
      </c>
      <c r="K373" s="18">
        <v>4</v>
      </c>
      <c r="L373" s="18" t="s">
        <v>18</v>
      </c>
      <c r="M373" s="18" t="s">
        <v>19</v>
      </c>
      <c r="N373" s="18" t="s">
        <v>20</v>
      </c>
      <c r="O373" s="18">
        <v>9</v>
      </c>
      <c r="P373" s="18" t="s">
        <v>58</v>
      </c>
      <c r="Q373" s="18">
        <v>1.9</v>
      </c>
      <c r="R373" s="18">
        <f t="shared" si="33"/>
        <v>3</v>
      </c>
      <c r="S373" s="18">
        <f t="shared" si="34"/>
        <v>3</v>
      </c>
      <c r="T373" s="18">
        <f t="shared" si="35"/>
        <v>3</v>
      </c>
      <c r="U373" s="20" t="str">
        <f t="shared" si="36"/>
        <v>3</v>
      </c>
      <c r="V373" s="21">
        <f t="shared" si="37"/>
        <v>0.48611458333333335</v>
      </c>
      <c r="W373" s="21">
        <f t="shared" si="38"/>
        <v>0.48611458333333335</v>
      </c>
    </row>
    <row r="374" spans="1:23" x14ac:dyDescent="0.25">
      <c r="A374" s="18">
        <v>60</v>
      </c>
      <c r="B374" s="18" t="s">
        <v>22</v>
      </c>
      <c r="C374" s="18">
        <v>0.505</v>
      </c>
      <c r="D374" s="18">
        <v>0.4</v>
      </c>
      <c r="E374" s="18">
        <v>0.125</v>
      </c>
      <c r="F374" s="18">
        <v>0.58299999999999996</v>
      </c>
      <c r="G374" s="18">
        <v>0.246</v>
      </c>
      <c r="H374" s="18">
        <v>0.13</v>
      </c>
      <c r="I374" s="18">
        <v>0.17499999999999999</v>
      </c>
      <c r="J374" s="18">
        <v>7</v>
      </c>
      <c r="K374" s="18">
        <v>8</v>
      </c>
      <c r="L374" s="18" t="s">
        <v>55</v>
      </c>
      <c r="M374" s="18" t="s">
        <v>56</v>
      </c>
      <c r="N374" s="18" t="s">
        <v>57</v>
      </c>
      <c r="O374" s="18">
        <v>7</v>
      </c>
      <c r="P374" s="18" t="s">
        <v>26</v>
      </c>
      <c r="Q374" s="18">
        <v>2.5</v>
      </c>
      <c r="R374" s="18">
        <f t="shared" si="33"/>
        <v>3</v>
      </c>
      <c r="S374" s="18">
        <f t="shared" si="34"/>
        <v>2</v>
      </c>
      <c r="T374" s="18">
        <f t="shared" si="35"/>
        <v>0</v>
      </c>
      <c r="U374" s="20" t="str">
        <f t="shared" si="36"/>
        <v>2</v>
      </c>
      <c r="V374" s="21">
        <f t="shared" si="37"/>
        <v>0.26526499999999997</v>
      </c>
      <c r="W374" s="21">
        <f t="shared" si="38"/>
        <v>0.21221199999999998</v>
      </c>
    </row>
    <row r="375" spans="1:23" x14ac:dyDescent="0.25">
      <c r="A375" s="18">
        <v>3109</v>
      </c>
      <c r="B375" s="18" t="s">
        <v>17</v>
      </c>
      <c r="C375" s="18">
        <v>0.375</v>
      </c>
      <c r="D375" s="18">
        <v>0.28499999999999998</v>
      </c>
      <c r="E375" s="18">
        <v>0.08</v>
      </c>
      <c r="F375" s="18">
        <v>0.22600000000000001</v>
      </c>
      <c r="G375" s="18">
        <v>9.7500000000000003E-2</v>
      </c>
      <c r="H375" s="18">
        <v>0.04</v>
      </c>
      <c r="I375" s="18">
        <v>7.2499999999999995E-2</v>
      </c>
      <c r="J375" s="18">
        <v>7</v>
      </c>
      <c r="K375" s="18">
        <v>6</v>
      </c>
      <c r="L375" s="18" t="s">
        <v>40</v>
      </c>
      <c r="M375" s="18" t="s">
        <v>41</v>
      </c>
      <c r="N375" s="18" t="s">
        <v>42</v>
      </c>
      <c r="O375" s="18">
        <v>6</v>
      </c>
      <c r="P375" s="18" t="s">
        <v>79</v>
      </c>
      <c r="Q375" s="18">
        <v>14.1</v>
      </c>
      <c r="R375" s="18">
        <f t="shared" si="33"/>
        <v>3</v>
      </c>
      <c r="S375" s="18">
        <f t="shared" si="34"/>
        <v>2</v>
      </c>
      <c r="T375" s="18">
        <f t="shared" si="35"/>
        <v>0</v>
      </c>
      <c r="U375" s="20" t="str">
        <f t="shared" si="36"/>
        <v>2</v>
      </c>
      <c r="V375" s="21">
        <f t="shared" si="37"/>
        <v>9.1906666666666678E-2</v>
      </c>
      <c r="W375" s="21">
        <f t="shared" si="38"/>
        <v>7.3525333333333345E-2</v>
      </c>
    </row>
    <row r="376" spans="1:23" x14ac:dyDescent="0.25">
      <c r="A376" s="18">
        <v>3858</v>
      </c>
      <c r="B376" s="18" t="s">
        <v>31</v>
      </c>
      <c r="C376" s="18">
        <v>0.65500000000000003</v>
      </c>
      <c r="D376" s="18">
        <v>0.51500000000000001</v>
      </c>
      <c r="E376" s="18">
        <v>0.2</v>
      </c>
      <c r="F376" s="18">
        <v>1.373</v>
      </c>
      <c r="G376" s="18">
        <v>0.443</v>
      </c>
      <c r="H376" s="18">
        <v>0.33750000000000002</v>
      </c>
      <c r="I376" s="18">
        <v>0.49</v>
      </c>
      <c r="J376" s="18">
        <v>16</v>
      </c>
      <c r="K376" s="18">
        <v>4</v>
      </c>
      <c r="L376" s="18" t="s">
        <v>18</v>
      </c>
      <c r="M376" s="18" t="s">
        <v>19</v>
      </c>
      <c r="N376" s="18" t="s">
        <v>20</v>
      </c>
      <c r="O376" s="18">
        <v>1</v>
      </c>
      <c r="P376" s="18" t="s">
        <v>21</v>
      </c>
      <c r="Q376" s="18">
        <v>22.1</v>
      </c>
      <c r="R376" s="18">
        <f t="shared" si="33"/>
        <v>3</v>
      </c>
      <c r="S376" s="18">
        <f t="shared" si="34"/>
        <v>2</v>
      </c>
      <c r="T376" s="18">
        <f t="shared" si="35"/>
        <v>0</v>
      </c>
      <c r="U376" s="20" t="str">
        <f t="shared" si="36"/>
        <v>2</v>
      </c>
      <c r="V376" s="21">
        <f t="shared" si="37"/>
        <v>0.70251833333333336</v>
      </c>
      <c r="W376" s="21">
        <f t="shared" si="38"/>
        <v>0.56201466666666666</v>
      </c>
    </row>
    <row r="377" spans="1:23" x14ac:dyDescent="0.25">
      <c r="A377" s="18">
        <v>2502</v>
      </c>
      <c r="B377" s="18" t="s">
        <v>22</v>
      </c>
      <c r="C377" s="18">
        <v>0.33</v>
      </c>
      <c r="D377" s="18">
        <v>0.26</v>
      </c>
      <c r="E377" s="18">
        <v>0.08</v>
      </c>
      <c r="F377" s="18">
        <v>0.2</v>
      </c>
      <c r="G377" s="18">
        <v>6.25E-2</v>
      </c>
      <c r="H377" s="18">
        <v>0.05</v>
      </c>
      <c r="I377" s="18">
        <v>7.0000000000000007E-2</v>
      </c>
      <c r="J377" s="18">
        <v>9</v>
      </c>
      <c r="K377" s="18">
        <v>9</v>
      </c>
      <c r="L377" s="18" t="s">
        <v>67</v>
      </c>
      <c r="M377" s="18" t="s">
        <v>68</v>
      </c>
      <c r="N377" s="18" t="s">
        <v>69</v>
      </c>
      <c r="O377" s="18">
        <v>2</v>
      </c>
      <c r="P377" s="18" t="s">
        <v>70</v>
      </c>
      <c r="Q377" s="18">
        <v>18</v>
      </c>
      <c r="R377" s="18">
        <f t="shared" si="33"/>
        <v>3</v>
      </c>
      <c r="S377" s="18">
        <f t="shared" si="34"/>
        <v>2</v>
      </c>
      <c r="T377" s="18">
        <f t="shared" si="35"/>
        <v>0</v>
      </c>
      <c r="U377" s="20" t="str">
        <f t="shared" si="36"/>
        <v>2</v>
      </c>
      <c r="V377" s="21">
        <f t="shared" si="37"/>
        <v>7.9000000000000015E-2</v>
      </c>
      <c r="W377" s="21">
        <f t="shared" si="38"/>
        <v>6.320000000000002E-2</v>
      </c>
    </row>
    <row r="378" spans="1:23" x14ac:dyDescent="0.25">
      <c r="A378" s="18">
        <v>3556</v>
      </c>
      <c r="B378" s="18" t="s">
        <v>31</v>
      </c>
      <c r="C378" s="18">
        <v>0.53500000000000003</v>
      </c>
      <c r="D378" s="18">
        <v>0.41499999999999998</v>
      </c>
      <c r="E378" s="18">
        <v>0.13500000000000001</v>
      </c>
      <c r="F378" s="18">
        <v>0.78</v>
      </c>
      <c r="G378" s="18">
        <v>0.3165</v>
      </c>
      <c r="H378" s="18">
        <v>0.16900000000000001</v>
      </c>
      <c r="I378" s="18">
        <v>0.23649999999999999</v>
      </c>
      <c r="J378" s="18">
        <v>8</v>
      </c>
      <c r="K378" s="18">
        <v>4</v>
      </c>
      <c r="L378" s="18" t="s">
        <v>18</v>
      </c>
      <c r="M378" s="18" t="s">
        <v>19</v>
      </c>
      <c r="N378" s="18" t="s">
        <v>20</v>
      </c>
      <c r="O378" s="18">
        <v>7</v>
      </c>
      <c r="P378" s="18" t="s">
        <v>26</v>
      </c>
      <c r="Q378" s="18">
        <v>2.5</v>
      </c>
      <c r="R378" s="18">
        <f t="shared" si="33"/>
        <v>3</v>
      </c>
      <c r="S378" s="18">
        <f t="shared" si="34"/>
        <v>2</v>
      </c>
      <c r="T378" s="18">
        <f t="shared" si="35"/>
        <v>0</v>
      </c>
      <c r="U378" s="20" t="str">
        <f t="shared" si="36"/>
        <v>2</v>
      </c>
      <c r="V378" s="21">
        <f t="shared" si="37"/>
        <v>0.36204999999999998</v>
      </c>
      <c r="W378" s="21">
        <f t="shared" si="38"/>
        <v>0.28964000000000001</v>
      </c>
    </row>
    <row r="379" spans="1:23" x14ac:dyDescent="0.25">
      <c r="A379" s="18">
        <v>2431</v>
      </c>
      <c r="B379" s="18" t="s">
        <v>17</v>
      </c>
      <c r="C379" s="18">
        <v>0.52</v>
      </c>
      <c r="D379" s="18">
        <v>0.38</v>
      </c>
      <c r="E379" s="18">
        <v>0.14000000000000001</v>
      </c>
      <c r="F379" s="18">
        <v>0.52500000000000002</v>
      </c>
      <c r="G379" s="18">
        <v>0.17749999999999999</v>
      </c>
      <c r="H379" s="18">
        <v>0.115</v>
      </c>
      <c r="I379" s="18">
        <v>0.185</v>
      </c>
      <c r="J379" s="18">
        <v>11</v>
      </c>
      <c r="K379" s="18">
        <v>10</v>
      </c>
      <c r="L379" s="18" t="s">
        <v>23</v>
      </c>
      <c r="M379" s="18" t="s">
        <v>24</v>
      </c>
      <c r="N379" s="18" t="s">
        <v>25</v>
      </c>
      <c r="O379" s="18">
        <v>2</v>
      </c>
      <c r="P379" s="18" t="s">
        <v>70</v>
      </c>
      <c r="Q379" s="18">
        <v>18</v>
      </c>
      <c r="R379" s="18">
        <f t="shared" si="33"/>
        <v>3</v>
      </c>
      <c r="S379" s="18">
        <f t="shared" si="34"/>
        <v>2</v>
      </c>
      <c r="T379" s="18">
        <f t="shared" si="35"/>
        <v>0</v>
      </c>
      <c r="U379" s="20" t="str">
        <f t="shared" si="36"/>
        <v>2</v>
      </c>
      <c r="V379" s="21">
        <f t="shared" si="37"/>
        <v>0.23974999999999999</v>
      </c>
      <c r="W379" s="21">
        <f t="shared" si="38"/>
        <v>0.1918</v>
      </c>
    </row>
    <row r="380" spans="1:23" x14ac:dyDescent="0.25">
      <c r="A380" s="18">
        <v>1709</v>
      </c>
      <c r="B380" s="18" t="s">
        <v>31</v>
      </c>
      <c r="C380" s="18">
        <v>0.64500000000000002</v>
      </c>
      <c r="D380" s="18">
        <v>0.5</v>
      </c>
      <c r="E380" s="18">
        <v>0.19</v>
      </c>
      <c r="F380" s="18">
        <v>1.5595000000000001</v>
      </c>
      <c r="G380" s="18">
        <v>0.74099999999999999</v>
      </c>
      <c r="H380" s="18">
        <v>0.3715</v>
      </c>
      <c r="I380" s="18">
        <v>0.38450000000000001</v>
      </c>
      <c r="J380" s="18">
        <v>14</v>
      </c>
      <c r="K380" s="18">
        <v>12</v>
      </c>
      <c r="L380" s="18" t="s">
        <v>63</v>
      </c>
      <c r="M380" s="18" t="s">
        <v>64</v>
      </c>
      <c r="N380" s="18" t="s">
        <v>29</v>
      </c>
      <c r="O380" s="18">
        <v>2</v>
      </c>
      <c r="P380" s="18" t="s">
        <v>70</v>
      </c>
      <c r="Q380" s="18">
        <v>18</v>
      </c>
      <c r="R380" s="18">
        <f t="shared" si="33"/>
        <v>3</v>
      </c>
      <c r="S380" s="18">
        <f t="shared" si="34"/>
        <v>3</v>
      </c>
      <c r="T380" s="18">
        <f t="shared" si="35"/>
        <v>3</v>
      </c>
      <c r="U380" s="20" t="str">
        <f t="shared" si="36"/>
        <v>3</v>
      </c>
      <c r="V380" s="21">
        <f t="shared" si="37"/>
        <v>0.7888470833333332</v>
      </c>
      <c r="W380" s="21">
        <f t="shared" si="38"/>
        <v>0.7888470833333332</v>
      </c>
    </row>
    <row r="381" spans="1:23" x14ac:dyDescent="0.25">
      <c r="A381" s="18">
        <v>3038</v>
      </c>
      <c r="B381" s="18" t="s">
        <v>31</v>
      </c>
      <c r="C381" s="18">
        <v>0.56000000000000005</v>
      </c>
      <c r="D381" s="18">
        <v>0.45</v>
      </c>
      <c r="E381" s="18">
        <v>0.14499999999999999</v>
      </c>
      <c r="F381" s="18">
        <v>0.89400000000000002</v>
      </c>
      <c r="G381" s="18">
        <v>0.38850000000000001</v>
      </c>
      <c r="H381" s="18">
        <v>0.20949999999999999</v>
      </c>
      <c r="I381" s="18">
        <v>0.26400000000000001</v>
      </c>
      <c r="J381" s="18">
        <v>9</v>
      </c>
      <c r="K381" s="18">
        <v>8</v>
      </c>
      <c r="L381" s="18" t="s">
        <v>55</v>
      </c>
      <c r="M381" s="18" t="s">
        <v>56</v>
      </c>
      <c r="N381" s="18" t="s">
        <v>57</v>
      </c>
      <c r="O381" s="18">
        <v>4</v>
      </c>
      <c r="P381" s="18" t="s">
        <v>59</v>
      </c>
      <c r="Q381" s="18">
        <v>6.1</v>
      </c>
      <c r="R381" s="18">
        <f t="shared" si="33"/>
        <v>3</v>
      </c>
      <c r="S381" s="18">
        <f t="shared" si="34"/>
        <v>2</v>
      </c>
      <c r="T381" s="18">
        <f t="shared" si="35"/>
        <v>0</v>
      </c>
      <c r="U381" s="20" t="str">
        <f t="shared" si="36"/>
        <v>2</v>
      </c>
      <c r="V381" s="21">
        <f t="shared" si="37"/>
        <v>0.42539500000000002</v>
      </c>
      <c r="W381" s="21">
        <f t="shared" si="38"/>
        <v>0.34031600000000006</v>
      </c>
    </row>
    <row r="382" spans="1:23" x14ac:dyDescent="0.25">
      <c r="A382" s="18">
        <v>1540</v>
      </c>
      <c r="B382" s="18" t="s">
        <v>17</v>
      </c>
      <c r="C382" s="18">
        <v>0.35499999999999998</v>
      </c>
      <c r="D382" s="18">
        <v>0.26</v>
      </c>
      <c r="E382" s="18">
        <v>0.09</v>
      </c>
      <c r="F382" s="18">
        <v>0.19850000000000001</v>
      </c>
      <c r="G382" s="18">
        <v>7.1499999999999994E-2</v>
      </c>
      <c r="H382" s="18">
        <v>4.9500000000000002E-2</v>
      </c>
      <c r="I382" s="18">
        <v>5.8000000000000003E-2</v>
      </c>
      <c r="J382" s="18">
        <v>7</v>
      </c>
      <c r="K382" s="18">
        <v>9</v>
      </c>
      <c r="L382" s="18" t="s">
        <v>67</v>
      </c>
      <c r="M382" s="18" t="s">
        <v>68</v>
      </c>
      <c r="N382" s="18" t="s">
        <v>69</v>
      </c>
      <c r="O382" s="18">
        <v>10</v>
      </c>
      <c r="P382" s="18" t="s">
        <v>35</v>
      </c>
      <c r="Q382" s="18">
        <v>24.1</v>
      </c>
      <c r="R382" s="18">
        <f t="shared" si="33"/>
        <v>3</v>
      </c>
      <c r="S382" s="18">
        <f t="shared" si="34"/>
        <v>2</v>
      </c>
      <c r="T382" s="18">
        <f t="shared" si="35"/>
        <v>0</v>
      </c>
      <c r="U382" s="20" t="str">
        <f t="shared" si="36"/>
        <v>2</v>
      </c>
      <c r="V382" s="21">
        <f t="shared" si="37"/>
        <v>7.9565416666666666E-2</v>
      </c>
      <c r="W382" s="21">
        <f t="shared" si="38"/>
        <v>6.3652333333333339E-2</v>
      </c>
    </row>
    <row r="383" spans="1:23" x14ac:dyDescent="0.25">
      <c r="A383" s="18">
        <v>1287</v>
      </c>
      <c r="B383" s="18" t="s">
        <v>17</v>
      </c>
      <c r="C383" s="18">
        <v>0.5</v>
      </c>
      <c r="D383" s="18">
        <v>0.39500000000000002</v>
      </c>
      <c r="E383" s="18">
        <v>0.14000000000000001</v>
      </c>
      <c r="F383" s="18">
        <v>0.62150000000000005</v>
      </c>
      <c r="G383" s="18">
        <v>0.29249999999999998</v>
      </c>
      <c r="H383" s="18">
        <v>0.1205</v>
      </c>
      <c r="I383" s="18">
        <v>0.19500000000000001</v>
      </c>
      <c r="J383" s="18">
        <v>9</v>
      </c>
      <c r="K383" s="18">
        <v>8</v>
      </c>
      <c r="L383" s="18" t="s">
        <v>55</v>
      </c>
      <c r="M383" s="18" t="s">
        <v>56</v>
      </c>
      <c r="N383" s="18" t="s">
        <v>57</v>
      </c>
      <c r="O383" s="18">
        <v>3</v>
      </c>
      <c r="P383" s="18" t="s">
        <v>39</v>
      </c>
      <c r="Q383" s="18">
        <v>3.6</v>
      </c>
      <c r="R383" s="18">
        <f t="shared" si="33"/>
        <v>3</v>
      </c>
      <c r="S383" s="18">
        <f t="shared" si="34"/>
        <v>2</v>
      </c>
      <c r="T383" s="18">
        <f t="shared" si="35"/>
        <v>0</v>
      </c>
      <c r="U383" s="20" t="str">
        <f t="shared" si="36"/>
        <v>2</v>
      </c>
      <c r="V383" s="21">
        <f t="shared" si="37"/>
        <v>0.28330041666666667</v>
      </c>
      <c r="W383" s="21">
        <f t="shared" si="38"/>
        <v>0.22664033333333333</v>
      </c>
    </row>
    <row r="384" spans="1:23" x14ac:dyDescent="0.25">
      <c r="A384" s="18">
        <v>564</v>
      </c>
      <c r="B384" s="18" t="s">
        <v>22</v>
      </c>
      <c r="C384" s="18">
        <v>0.54500000000000004</v>
      </c>
      <c r="D384" s="18">
        <v>0.41499999999999998</v>
      </c>
      <c r="E384" s="18">
        <v>0.15</v>
      </c>
      <c r="F384" s="18">
        <v>0.73350000000000004</v>
      </c>
      <c r="G384" s="18">
        <v>0.27950000000000003</v>
      </c>
      <c r="H384" s="18">
        <v>0.16300000000000001</v>
      </c>
      <c r="I384" s="18">
        <v>0.2185</v>
      </c>
      <c r="J384" s="18">
        <v>11</v>
      </c>
      <c r="K384" s="18">
        <v>11</v>
      </c>
      <c r="L384" s="18" t="s">
        <v>37</v>
      </c>
      <c r="M384" s="18" t="s">
        <v>38</v>
      </c>
      <c r="N384" s="18" t="s">
        <v>29</v>
      </c>
      <c r="O384" s="18">
        <v>5</v>
      </c>
      <c r="P384" s="18" t="s">
        <v>34</v>
      </c>
      <c r="Q384" s="18">
        <v>12.8</v>
      </c>
      <c r="R384" s="18">
        <f t="shared" si="33"/>
        <v>3</v>
      </c>
      <c r="S384" s="18">
        <f t="shared" si="34"/>
        <v>2</v>
      </c>
      <c r="T384" s="18">
        <f t="shared" si="35"/>
        <v>0</v>
      </c>
      <c r="U384" s="20" t="str">
        <f t="shared" si="36"/>
        <v>2</v>
      </c>
      <c r="V384" s="21">
        <f t="shared" si="37"/>
        <v>0.34352250000000001</v>
      </c>
      <c r="W384" s="21">
        <f t="shared" si="38"/>
        <v>0.27481800000000001</v>
      </c>
    </row>
    <row r="385" spans="1:23" x14ac:dyDescent="0.25">
      <c r="A385" s="18">
        <v>3514</v>
      </c>
      <c r="B385" s="18" t="s">
        <v>22</v>
      </c>
      <c r="C385" s="18">
        <v>0.66</v>
      </c>
      <c r="D385" s="18">
        <v>0.5</v>
      </c>
      <c r="E385" s="18">
        <v>0.17499999999999999</v>
      </c>
      <c r="F385" s="18">
        <v>1.3274999999999999</v>
      </c>
      <c r="G385" s="18">
        <v>0.55600000000000005</v>
      </c>
      <c r="H385" s="18">
        <v>0.28050000000000003</v>
      </c>
      <c r="I385" s="18">
        <v>0.40849999999999997</v>
      </c>
      <c r="J385" s="18">
        <v>9</v>
      </c>
      <c r="K385" s="18">
        <v>7</v>
      </c>
      <c r="L385" s="18" t="s">
        <v>43</v>
      </c>
      <c r="M385" s="18" t="s">
        <v>44</v>
      </c>
      <c r="N385" s="18" t="s">
        <v>45</v>
      </c>
      <c r="O385" s="18">
        <v>8</v>
      </c>
      <c r="P385" s="18" t="s">
        <v>30</v>
      </c>
      <c r="Q385" s="18">
        <v>12.3</v>
      </c>
      <c r="R385" s="18">
        <f t="shared" si="33"/>
        <v>3</v>
      </c>
      <c r="S385" s="18">
        <f t="shared" si="34"/>
        <v>2</v>
      </c>
      <c r="T385" s="18">
        <f t="shared" si="35"/>
        <v>0</v>
      </c>
      <c r="U385" s="20" t="str">
        <f t="shared" si="36"/>
        <v>2</v>
      </c>
      <c r="V385" s="21">
        <f t="shared" si="37"/>
        <v>0.67149374999999989</v>
      </c>
      <c r="W385" s="21">
        <f t="shared" si="38"/>
        <v>0.53719499999999998</v>
      </c>
    </row>
    <row r="386" spans="1:23" x14ac:dyDescent="0.25">
      <c r="A386" s="18">
        <v>1443</v>
      </c>
      <c r="B386" s="18" t="s">
        <v>17</v>
      </c>
      <c r="C386" s="18">
        <v>0.41</v>
      </c>
      <c r="D386" s="18">
        <v>0.32</v>
      </c>
      <c r="E386" s="18">
        <v>9.5000000000000001E-2</v>
      </c>
      <c r="F386" s="18">
        <v>0.29049999999999998</v>
      </c>
      <c r="G386" s="18">
        <v>0.14099999999999999</v>
      </c>
      <c r="H386" s="18">
        <v>6.3E-2</v>
      </c>
      <c r="I386" s="18">
        <v>7.2999999999999995E-2</v>
      </c>
      <c r="J386" s="18">
        <v>5</v>
      </c>
      <c r="K386" s="18">
        <v>9</v>
      </c>
      <c r="L386" s="18" t="s">
        <v>67</v>
      </c>
      <c r="M386" s="18" t="s">
        <v>68</v>
      </c>
      <c r="N386" s="18" t="s">
        <v>69</v>
      </c>
      <c r="O386" s="18">
        <v>7</v>
      </c>
      <c r="P386" s="18" t="s">
        <v>26</v>
      </c>
      <c r="Q386" s="18">
        <v>2.5</v>
      </c>
      <c r="R386" s="18">
        <f t="shared" ref="R386:R449" si="39">IF(OR(AND(J386&gt;15,B386="I"),AND(B386="M",C386&gt;0.75),OR(AND(I386&gt;0.8,G386&gt;0.5),G386&gt;1.2)),1,3)</f>
        <v>3</v>
      </c>
      <c r="S386" s="18">
        <f t="shared" ref="S386:S449" si="40">IF(OR(AND(I386&lt;0.4,G386&lt;0.4),OR(C386&lt;0.36),OR(AND(J386&gt;15,B386="M"),J386&gt;18,B386="F")),2,3)</f>
        <v>2</v>
      </c>
      <c r="T386" s="18">
        <f t="shared" ref="T386:T449" si="41">IF(AND(R386=3, S386=3),3, 0)</f>
        <v>0</v>
      </c>
      <c r="U386" s="20" t="str">
        <f t="shared" ref="U386:U449" si="42">IF(R386=1,"1",IF(S386=2,"2",IF(AND(R386=3,S386=3),"3")))</f>
        <v>2</v>
      </c>
      <c r="V386" s="21">
        <f t="shared" ref="V386:V449" si="43">(1+1/3*(C386-0.5)+1/3*(D386-0.4)+1/3*(E386-0.4))*F386*0.5</f>
        <v>0.12225208333333333</v>
      </c>
      <c r="W386" s="21">
        <f t="shared" ref="W386:W449" si="44">IF(U386="1", V386*1.5, IF(U386="2", V386*0.8, V386))</f>
        <v>9.7801666666666676E-2</v>
      </c>
    </row>
    <row r="387" spans="1:23" x14ac:dyDescent="0.25">
      <c r="A387" s="18">
        <v>217</v>
      </c>
      <c r="B387" s="18" t="s">
        <v>31</v>
      </c>
      <c r="C387" s="18">
        <v>0.45</v>
      </c>
      <c r="D387" s="18">
        <v>0.35</v>
      </c>
      <c r="E387" s="18">
        <v>0.13</v>
      </c>
      <c r="F387" s="18">
        <v>0.46</v>
      </c>
      <c r="G387" s="18">
        <v>0.17399999999999999</v>
      </c>
      <c r="H387" s="18">
        <v>0.111</v>
      </c>
      <c r="I387" s="18">
        <v>0.13500000000000001</v>
      </c>
      <c r="J387" s="18">
        <v>8</v>
      </c>
      <c r="K387" s="18">
        <v>2</v>
      </c>
      <c r="L387" s="18" t="s">
        <v>52</v>
      </c>
      <c r="M387" s="18" t="s">
        <v>53</v>
      </c>
      <c r="N387" s="18" t="s">
        <v>54</v>
      </c>
      <c r="O387" s="18">
        <v>10</v>
      </c>
      <c r="P387" s="18" t="s">
        <v>35</v>
      </c>
      <c r="Q387" s="18">
        <v>24.1</v>
      </c>
      <c r="R387" s="18">
        <f t="shared" si="39"/>
        <v>3</v>
      </c>
      <c r="S387" s="18">
        <f t="shared" si="40"/>
        <v>2</v>
      </c>
      <c r="T387" s="18">
        <f t="shared" si="41"/>
        <v>0</v>
      </c>
      <c r="U387" s="20" t="str">
        <f t="shared" si="42"/>
        <v>2</v>
      </c>
      <c r="V387" s="21">
        <f t="shared" si="43"/>
        <v>0.20163333333333336</v>
      </c>
      <c r="W387" s="21">
        <f t="shared" si="44"/>
        <v>0.16130666666666671</v>
      </c>
    </row>
    <row r="388" spans="1:23" x14ac:dyDescent="0.25">
      <c r="A388" s="18">
        <v>2236</v>
      </c>
      <c r="B388" s="18" t="s">
        <v>31</v>
      </c>
      <c r="C388" s="18">
        <v>0.6</v>
      </c>
      <c r="D388" s="18">
        <v>0.48</v>
      </c>
      <c r="E388" s="18">
        <v>0.17499999999999999</v>
      </c>
      <c r="F388" s="18">
        <v>1.2290000000000001</v>
      </c>
      <c r="G388" s="18">
        <v>0.41249999999999998</v>
      </c>
      <c r="H388" s="18">
        <v>0.27350000000000002</v>
      </c>
      <c r="I388" s="18">
        <v>0.41499999999999998</v>
      </c>
      <c r="J388" s="18">
        <v>13</v>
      </c>
      <c r="K388" s="18">
        <v>7</v>
      </c>
      <c r="L388" s="18" t="s">
        <v>43</v>
      </c>
      <c r="M388" s="18" t="s">
        <v>44</v>
      </c>
      <c r="N388" s="18" t="s">
        <v>45</v>
      </c>
      <c r="O388" s="18">
        <v>1</v>
      </c>
      <c r="P388" s="18" t="s">
        <v>21</v>
      </c>
      <c r="Q388" s="18">
        <v>22.1</v>
      </c>
      <c r="R388" s="18">
        <f t="shared" si="39"/>
        <v>3</v>
      </c>
      <c r="S388" s="18">
        <f t="shared" si="40"/>
        <v>3</v>
      </c>
      <c r="T388" s="18">
        <f t="shared" si="41"/>
        <v>3</v>
      </c>
      <c r="U388" s="20" t="str">
        <f t="shared" si="42"/>
        <v>3</v>
      </c>
      <c r="V388" s="21">
        <f t="shared" si="43"/>
        <v>0.60528249999999995</v>
      </c>
      <c r="W388" s="21">
        <f t="shared" si="44"/>
        <v>0.60528249999999995</v>
      </c>
    </row>
    <row r="389" spans="1:23" x14ac:dyDescent="0.25">
      <c r="A389" s="18">
        <v>2300</v>
      </c>
      <c r="B389" s="18" t="s">
        <v>17</v>
      </c>
      <c r="C389" s="18">
        <v>0.495</v>
      </c>
      <c r="D389" s="18">
        <v>0.38500000000000001</v>
      </c>
      <c r="E389" s="18">
        <v>0.125</v>
      </c>
      <c r="F389" s="18">
        <v>0.58499999999999996</v>
      </c>
      <c r="G389" s="18">
        <v>0.27550000000000002</v>
      </c>
      <c r="H389" s="18">
        <v>0.1235</v>
      </c>
      <c r="I389" s="18">
        <v>0.16500000000000001</v>
      </c>
      <c r="J389" s="18">
        <v>8</v>
      </c>
      <c r="K389" s="18">
        <v>3</v>
      </c>
      <c r="L389" s="18" t="s">
        <v>46</v>
      </c>
      <c r="M389" s="18" t="s">
        <v>47</v>
      </c>
      <c r="N389" s="18" t="s">
        <v>48</v>
      </c>
      <c r="O389" s="18">
        <v>8</v>
      </c>
      <c r="P389" s="18" t="s">
        <v>30</v>
      </c>
      <c r="Q389" s="18">
        <v>12.3</v>
      </c>
      <c r="R389" s="18">
        <f t="shared" si="39"/>
        <v>3</v>
      </c>
      <c r="S389" s="18">
        <f t="shared" si="40"/>
        <v>2</v>
      </c>
      <c r="T389" s="18">
        <f t="shared" si="41"/>
        <v>0</v>
      </c>
      <c r="U389" s="20" t="str">
        <f t="shared" si="42"/>
        <v>2</v>
      </c>
      <c r="V389" s="21">
        <f t="shared" si="43"/>
        <v>0.26373749999999996</v>
      </c>
      <c r="W389" s="21">
        <f t="shared" si="44"/>
        <v>0.21098999999999998</v>
      </c>
    </row>
    <row r="390" spans="1:23" x14ac:dyDescent="0.25">
      <c r="A390" s="18">
        <v>1655</v>
      </c>
      <c r="B390" s="18" t="s">
        <v>17</v>
      </c>
      <c r="C390" s="18">
        <v>0.59499999999999997</v>
      </c>
      <c r="D390" s="18">
        <v>0.46</v>
      </c>
      <c r="E390" s="18">
        <v>0.15</v>
      </c>
      <c r="F390" s="18">
        <v>0.83350000000000002</v>
      </c>
      <c r="G390" s="18">
        <v>0.377</v>
      </c>
      <c r="H390" s="18">
        <v>0.1925</v>
      </c>
      <c r="I390" s="18">
        <v>0.23499999999999999</v>
      </c>
      <c r="J390" s="18">
        <v>8</v>
      </c>
      <c r="K390" s="18">
        <v>2</v>
      </c>
      <c r="L390" s="18" t="s">
        <v>52</v>
      </c>
      <c r="M390" s="18" t="s">
        <v>53</v>
      </c>
      <c r="N390" s="18" t="s">
        <v>54</v>
      </c>
      <c r="O390" s="18">
        <v>6</v>
      </c>
      <c r="P390" s="18" t="s">
        <v>79</v>
      </c>
      <c r="Q390" s="18">
        <v>14.1</v>
      </c>
      <c r="R390" s="18">
        <f t="shared" si="39"/>
        <v>3</v>
      </c>
      <c r="S390" s="18">
        <f t="shared" si="40"/>
        <v>2</v>
      </c>
      <c r="T390" s="18">
        <f t="shared" si="41"/>
        <v>0</v>
      </c>
      <c r="U390" s="20" t="str">
        <f t="shared" si="42"/>
        <v>2</v>
      </c>
      <c r="V390" s="21">
        <f t="shared" si="43"/>
        <v>0.40355291666666671</v>
      </c>
      <c r="W390" s="21">
        <f t="shared" si="44"/>
        <v>0.3228423333333334</v>
      </c>
    </row>
    <row r="391" spans="1:23" x14ac:dyDescent="0.25">
      <c r="A391" s="18">
        <v>1632</v>
      </c>
      <c r="B391" s="18" t="s">
        <v>17</v>
      </c>
      <c r="C391" s="18">
        <v>0.56999999999999995</v>
      </c>
      <c r="D391" s="18">
        <v>0.44500000000000001</v>
      </c>
      <c r="E391" s="18">
        <v>0.14499999999999999</v>
      </c>
      <c r="F391" s="18">
        <v>0.74050000000000005</v>
      </c>
      <c r="G391" s="18">
        <v>0.30599999999999999</v>
      </c>
      <c r="H391" s="18">
        <v>0.17199999999999999</v>
      </c>
      <c r="I391" s="18">
        <v>0.1825</v>
      </c>
      <c r="J391" s="18">
        <v>12</v>
      </c>
      <c r="K391" s="18">
        <v>9</v>
      </c>
      <c r="L391" s="18" t="s">
        <v>67</v>
      </c>
      <c r="M391" s="18" t="s">
        <v>68</v>
      </c>
      <c r="N391" s="18" t="s">
        <v>69</v>
      </c>
      <c r="O391" s="18">
        <v>8</v>
      </c>
      <c r="P391" s="18" t="s">
        <v>30</v>
      </c>
      <c r="Q391" s="18">
        <v>12.3</v>
      </c>
      <c r="R391" s="18">
        <f t="shared" si="39"/>
        <v>3</v>
      </c>
      <c r="S391" s="18">
        <f t="shared" si="40"/>
        <v>2</v>
      </c>
      <c r="T391" s="18">
        <f t="shared" si="41"/>
        <v>0</v>
      </c>
      <c r="U391" s="20" t="str">
        <f t="shared" si="42"/>
        <v>2</v>
      </c>
      <c r="V391" s="21">
        <f t="shared" si="43"/>
        <v>0.35297166666666668</v>
      </c>
      <c r="W391" s="21">
        <f t="shared" si="44"/>
        <v>0.28237733333333337</v>
      </c>
    </row>
    <row r="392" spans="1:23" x14ac:dyDescent="0.25">
      <c r="A392" s="18">
        <v>625</v>
      </c>
      <c r="B392" s="18" t="s">
        <v>17</v>
      </c>
      <c r="C392" s="18">
        <v>0.46500000000000002</v>
      </c>
      <c r="D392" s="18">
        <v>0.36</v>
      </c>
      <c r="E392" s="18">
        <v>0.105</v>
      </c>
      <c r="F392" s="18">
        <v>0.498</v>
      </c>
      <c r="G392" s="18">
        <v>0.214</v>
      </c>
      <c r="H392" s="18">
        <v>0.11600000000000001</v>
      </c>
      <c r="I392" s="18">
        <v>0.14000000000000001</v>
      </c>
      <c r="J392" s="18">
        <v>15</v>
      </c>
      <c r="K392" s="18">
        <v>15</v>
      </c>
      <c r="L392" s="18" t="s">
        <v>32</v>
      </c>
      <c r="M392" s="18" t="s">
        <v>33</v>
      </c>
      <c r="N392" s="18" t="s">
        <v>29</v>
      </c>
      <c r="O392" s="18">
        <v>3</v>
      </c>
      <c r="P392" s="18" t="s">
        <v>39</v>
      </c>
      <c r="Q392" s="18">
        <v>3.6</v>
      </c>
      <c r="R392" s="18">
        <f t="shared" si="39"/>
        <v>3</v>
      </c>
      <c r="S392" s="18">
        <f t="shared" si="40"/>
        <v>2</v>
      </c>
      <c r="T392" s="18">
        <f t="shared" si="41"/>
        <v>0</v>
      </c>
      <c r="U392" s="20" t="str">
        <f t="shared" si="42"/>
        <v>2</v>
      </c>
      <c r="V392" s="21">
        <f t="shared" si="43"/>
        <v>0.21828999999999998</v>
      </c>
      <c r="W392" s="21">
        <f t="shared" si="44"/>
        <v>0.17463200000000001</v>
      </c>
    </row>
    <row r="393" spans="1:23" x14ac:dyDescent="0.25">
      <c r="A393" s="18">
        <v>3007</v>
      </c>
      <c r="B393" s="18" t="s">
        <v>31</v>
      </c>
      <c r="C393" s="18">
        <v>0.7</v>
      </c>
      <c r="D393" s="18">
        <v>0.54500000000000004</v>
      </c>
      <c r="E393" s="18">
        <v>0.185</v>
      </c>
      <c r="F393" s="18">
        <v>1.6134999999999999</v>
      </c>
      <c r="G393" s="18">
        <v>0.75</v>
      </c>
      <c r="H393" s="18">
        <v>0.40350000000000003</v>
      </c>
      <c r="I393" s="18">
        <v>0.36849999999999999</v>
      </c>
      <c r="J393" s="18">
        <v>11</v>
      </c>
      <c r="K393" s="18">
        <v>15</v>
      </c>
      <c r="L393" s="18" t="s">
        <v>32</v>
      </c>
      <c r="M393" s="18" t="s">
        <v>33</v>
      </c>
      <c r="N393" s="18" t="s">
        <v>29</v>
      </c>
      <c r="O393" s="18">
        <v>2</v>
      </c>
      <c r="P393" s="18" t="s">
        <v>70</v>
      </c>
      <c r="Q393" s="18">
        <v>18</v>
      </c>
      <c r="R393" s="18">
        <f t="shared" si="39"/>
        <v>3</v>
      </c>
      <c r="S393" s="18">
        <f t="shared" si="40"/>
        <v>3</v>
      </c>
      <c r="T393" s="18">
        <f t="shared" si="41"/>
        <v>3</v>
      </c>
      <c r="U393" s="20" t="str">
        <f t="shared" si="42"/>
        <v>3</v>
      </c>
      <c r="V393" s="21">
        <f t="shared" si="43"/>
        <v>0.84170916666666651</v>
      </c>
      <c r="W393" s="21">
        <f t="shared" si="44"/>
        <v>0.84170916666666651</v>
      </c>
    </row>
    <row r="394" spans="1:23" x14ac:dyDescent="0.25">
      <c r="A394" s="18">
        <v>3207</v>
      </c>
      <c r="B394" s="18" t="s">
        <v>17</v>
      </c>
      <c r="C394" s="18">
        <v>0.29499999999999998</v>
      </c>
      <c r="D394" s="18">
        <v>0.215</v>
      </c>
      <c r="E394" s="18">
        <v>7.4999999999999997E-2</v>
      </c>
      <c r="F394" s="18">
        <v>0.11600000000000001</v>
      </c>
      <c r="G394" s="18">
        <v>3.6999999999999998E-2</v>
      </c>
      <c r="H394" s="18">
        <v>2.9499999999999998E-2</v>
      </c>
      <c r="I394" s="18">
        <v>0.04</v>
      </c>
      <c r="J394" s="18">
        <v>8</v>
      </c>
      <c r="K394" s="18">
        <v>14</v>
      </c>
      <c r="L394" s="18" t="s">
        <v>60</v>
      </c>
      <c r="M394" s="18" t="s">
        <v>61</v>
      </c>
      <c r="N394" s="18" t="s">
        <v>62</v>
      </c>
      <c r="O394" s="18">
        <v>3</v>
      </c>
      <c r="P394" s="18" t="s">
        <v>39</v>
      </c>
      <c r="Q394" s="18">
        <v>3.6</v>
      </c>
      <c r="R394" s="18">
        <f t="shared" si="39"/>
        <v>3</v>
      </c>
      <c r="S394" s="18">
        <f t="shared" si="40"/>
        <v>2</v>
      </c>
      <c r="T394" s="18">
        <f t="shared" si="41"/>
        <v>0</v>
      </c>
      <c r="U394" s="20" t="str">
        <f t="shared" si="42"/>
        <v>2</v>
      </c>
      <c r="V394" s="21">
        <f t="shared" si="43"/>
        <v>4.417666666666667E-2</v>
      </c>
      <c r="W394" s="21">
        <f t="shared" si="44"/>
        <v>3.5341333333333336E-2</v>
      </c>
    </row>
    <row r="395" spans="1:23" x14ac:dyDescent="0.25">
      <c r="A395" s="18">
        <v>226</v>
      </c>
      <c r="B395" s="18" t="s">
        <v>22</v>
      </c>
      <c r="C395" s="18">
        <v>0.5</v>
      </c>
      <c r="D395" s="18">
        <v>0.37</v>
      </c>
      <c r="E395" s="18">
        <v>0.13500000000000001</v>
      </c>
      <c r="F395" s="18">
        <v>0.45</v>
      </c>
      <c r="G395" s="18">
        <v>0.17150000000000001</v>
      </c>
      <c r="H395" s="18">
        <v>0.1055</v>
      </c>
      <c r="I395" s="18">
        <v>0.155</v>
      </c>
      <c r="J395" s="18">
        <v>9</v>
      </c>
      <c r="K395" s="18">
        <v>7</v>
      </c>
      <c r="L395" s="18" t="s">
        <v>43</v>
      </c>
      <c r="M395" s="18" t="s">
        <v>44</v>
      </c>
      <c r="N395" s="18" t="s">
        <v>45</v>
      </c>
      <c r="O395" s="18">
        <v>10</v>
      </c>
      <c r="P395" s="18" t="s">
        <v>35</v>
      </c>
      <c r="Q395" s="18">
        <v>24.1</v>
      </c>
      <c r="R395" s="18">
        <f t="shared" si="39"/>
        <v>3</v>
      </c>
      <c r="S395" s="18">
        <f t="shared" si="40"/>
        <v>2</v>
      </c>
      <c r="T395" s="18">
        <f t="shared" si="41"/>
        <v>0</v>
      </c>
      <c r="U395" s="20" t="str">
        <f t="shared" si="42"/>
        <v>2</v>
      </c>
      <c r="V395" s="21">
        <f t="shared" si="43"/>
        <v>0.202875</v>
      </c>
      <c r="W395" s="21">
        <f t="shared" si="44"/>
        <v>0.1623</v>
      </c>
    </row>
    <row r="396" spans="1:23" x14ac:dyDescent="0.25">
      <c r="A396" s="18">
        <v>706</v>
      </c>
      <c r="B396" s="18" t="s">
        <v>31</v>
      </c>
      <c r="C396" s="18">
        <v>0.41499999999999998</v>
      </c>
      <c r="D396" s="18">
        <v>0.32500000000000001</v>
      </c>
      <c r="E396" s="18">
        <v>0.14000000000000001</v>
      </c>
      <c r="F396" s="18">
        <v>0.41699999999999998</v>
      </c>
      <c r="G396" s="18">
        <v>0.1535</v>
      </c>
      <c r="H396" s="18">
        <v>0.10150000000000001</v>
      </c>
      <c r="I396" s="18">
        <v>0.14399999999999999</v>
      </c>
      <c r="J396" s="18">
        <v>10</v>
      </c>
      <c r="K396" s="18">
        <v>8</v>
      </c>
      <c r="L396" s="18" t="s">
        <v>55</v>
      </c>
      <c r="M396" s="18" t="s">
        <v>56</v>
      </c>
      <c r="N396" s="18" t="s">
        <v>57</v>
      </c>
      <c r="O396" s="18">
        <v>8</v>
      </c>
      <c r="P396" s="18" t="s">
        <v>30</v>
      </c>
      <c r="Q396" s="18">
        <v>12.3</v>
      </c>
      <c r="R396" s="18">
        <f t="shared" si="39"/>
        <v>3</v>
      </c>
      <c r="S396" s="18">
        <f t="shared" si="40"/>
        <v>2</v>
      </c>
      <c r="T396" s="18">
        <f t="shared" si="41"/>
        <v>0</v>
      </c>
      <c r="U396" s="20" t="str">
        <f t="shared" si="42"/>
        <v>2</v>
      </c>
      <c r="V396" s="21">
        <f t="shared" si="43"/>
        <v>0.17931</v>
      </c>
      <c r="W396" s="21">
        <f t="shared" si="44"/>
        <v>0.14344799999999999</v>
      </c>
    </row>
    <row r="397" spans="1:23" x14ac:dyDescent="0.25">
      <c r="A397" s="18">
        <v>1066</v>
      </c>
      <c r="B397" s="18" t="s">
        <v>17</v>
      </c>
      <c r="C397" s="18">
        <v>0.315</v>
      </c>
      <c r="D397" s="18">
        <v>0.23499999999999999</v>
      </c>
      <c r="E397" s="18">
        <v>5.5E-2</v>
      </c>
      <c r="F397" s="18">
        <v>0.151</v>
      </c>
      <c r="G397" s="18">
        <v>6.5000000000000002E-2</v>
      </c>
      <c r="H397" s="18">
        <v>2.7E-2</v>
      </c>
      <c r="I397" s="18">
        <v>3.9E-2</v>
      </c>
      <c r="J397" s="18">
        <v>6</v>
      </c>
      <c r="K397" s="18">
        <v>6</v>
      </c>
      <c r="L397" s="18" t="s">
        <v>40</v>
      </c>
      <c r="M397" s="18" t="s">
        <v>41</v>
      </c>
      <c r="N397" s="18" t="s">
        <v>42</v>
      </c>
      <c r="O397" s="18">
        <v>2</v>
      </c>
      <c r="P397" s="18" t="s">
        <v>70</v>
      </c>
      <c r="Q397" s="18">
        <v>18</v>
      </c>
      <c r="R397" s="18">
        <f t="shared" si="39"/>
        <v>3</v>
      </c>
      <c r="S397" s="18">
        <f t="shared" si="40"/>
        <v>2</v>
      </c>
      <c r="T397" s="18">
        <f t="shared" si="41"/>
        <v>0</v>
      </c>
      <c r="U397" s="20" t="str">
        <f t="shared" si="42"/>
        <v>2</v>
      </c>
      <c r="V397" s="21">
        <f t="shared" si="43"/>
        <v>5.800916666666666E-2</v>
      </c>
      <c r="W397" s="21">
        <f t="shared" si="44"/>
        <v>4.6407333333333328E-2</v>
      </c>
    </row>
    <row r="398" spans="1:23" x14ac:dyDescent="0.25">
      <c r="A398" s="18">
        <v>277</v>
      </c>
      <c r="B398" s="18" t="s">
        <v>22</v>
      </c>
      <c r="C398" s="18">
        <v>0.66</v>
      </c>
      <c r="D398" s="18">
        <v>0.53</v>
      </c>
      <c r="E398" s="18">
        <v>0.185</v>
      </c>
      <c r="F398" s="18">
        <v>1.3485</v>
      </c>
      <c r="G398" s="18">
        <v>0.49299999999999999</v>
      </c>
      <c r="H398" s="18">
        <v>0.245</v>
      </c>
      <c r="I398" s="18">
        <v>0.49</v>
      </c>
      <c r="J398" s="18">
        <v>12</v>
      </c>
      <c r="K398" s="18">
        <v>7</v>
      </c>
      <c r="L398" s="18" t="s">
        <v>43</v>
      </c>
      <c r="M398" s="18" t="s">
        <v>44</v>
      </c>
      <c r="N398" s="18" t="s">
        <v>45</v>
      </c>
      <c r="O398" s="18">
        <v>8</v>
      </c>
      <c r="P398" s="18" t="s">
        <v>30</v>
      </c>
      <c r="Q398" s="18">
        <v>12.3</v>
      </c>
      <c r="R398" s="18">
        <f t="shared" si="39"/>
        <v>3</v>
      </c>
      <c r="S398" s="18">
        <f t="shared" si="40"/>
        <v>2</v>
      </c>
      <c r="T398" s="18">
        <f t="shared" si="41"/>
        <v>0</v>
      </c>
      <c r="U398" s="20" t="str">
        <f t="shared" si="42"/>
        <v>2</v>
      </c>
      <c r="V398" s="21">
        <f t="shared" si="43"/>
        <v>0.69110624999999992</v>
      </c>
      <c r="W398" s="21">
        <f t="shared" si="44"/>
        <v>0.55288499999999996</v>
      </c>
    </row>
    <row r="399" spans="1:23" x14ac:dyDescent="0.25">
      <c r="A399" s="18">
        <v>1739</v>
      </c>
      <c r="B399" s="18" t="s">
        <v>22</v>
      </c>
      <c r="C399" s="18">
        <v>0.67</v>
      </c>
      <c r="D399" s="18">
        <v>0.54</v>
      </c>
      <c r="E399" s="18">
        <v>0.19500000000000001</v>
      </c>
      <c r="F399" s="18">
        <v>1.619</v>
      </c>
      <c r="G399" s="18">
        <v>0.74</v>
      </c>
      <c r="H399" s="18">
        <v>0.33050000000000002</v>
      </c>
      <c r="I399" s="18">
        <v>0.46500000000000002</v>
      </c>
      <c r="J399" s="18">
        <v>11</v>
      </c>
      <c r="K399" s="18">
        <v>13</v>
      </c>
      <c r="L399" s="18" t="s">
        <v>27</v>
      </c>
      <c r="M399" s="18" t="s">
        <v>28</v>
      </c>
      <c r="N399" s="18" t="s">
        <v>29</v>
      </c>
      <c r="O399" s="18">
        <v>1</v>
      </c>
      <c r="P399" s="18" t="s">
        <v>21</v>
      </c>
      <c r="Q399" s="18">
        <v>22.1</v>
      </c>
      <c r="R399" s="18">
        <f t="shared" si="39"/>
        <v>3</v>
      </c>
      <c r="S399" s="18">
        <f t="shared" si="40"/>
        <v>2</v>
      </c>
      <c r="T399" s="18">
        <f t="shared" si="41"/>
        <v>0</v>
      </c>
      <c r="U399" s="20" t="str">
        <f t="shared" si="42"/>
        <v>2</v>
      </c>
      <c r="V399" s="21">
        <f t="shared" si="43"/>
        <v>0.83783249999999998</v>
      </c>
      <c r="W399" s="21">
        <f t="shared" si="44"/>
        <v>0.67026600000000003</v>
      </c>
    </row>
    <row r="400" spans="1:23" x14ac:dyDescent="0.25">
      <c r="A400" s="18">
        <v>3645</v>
      </c>
      <c r="B400" s="18" t="s">
        <v>17</v>
      </c>
      <c r="C400" s="18">
        <v>0.47499999999999998</v>
      </c>
      <c r="D400" s="18">
        <v>0.36499999999999999</v>
      </c>
      <c r="E400" s="18">
        <v>0.105</v>
      </c>
      <c r="F400" s="18">
        <v>0.41749999999999998</v>
      </c>
      <c r="G400" s="18">
        <v>0.16450000000000001</v>
      </c>
      <c r="H400" s="18">
        <v>9.9000000000000005E-2</v>
      </c>
      <c r="I400" s="18">
        <v>0.127</v>
      </c>
      <c r="J400" s="18">
        <v>7</v>
      </c>
      <c r="K400" s="18">
        <v>9</v>
      </c>
      <c r="L400" s="18" t="s">
        <v>67</v>
      </c>
      <c r="M400" s="18" t="s">
        <v>68</v>
      </c>
      <c r="N400" s="18" t="s">
        <v>69</v>
      </c>
      <c r="O400" s="18">
        <v>9</v>
      </c>
      <c r="P400" s="18" t="s">
        <v>58</v>
      </c>
      <c r="Q400" s="18">
        <v>1.9</v>
      </c>
      <c r="R400" s="18">
        <f t="shared" si="39"/>
        <v>3</v>
      </c>
      <c r="S400" s="18">
        <f t="shared" si="40"/>
        <v>2</v>
      </c>
      <c r="T400" s="18">
        <f t="shared" si="41"/>
        <v>0</v>
      </c>
      <c r="U400" s="20" t="str">
        <f t="shared" si="42"/>
        <v>2</v>
      </c>
      <c r="V400" s="21">
        <f t="shared" si="43"/>
        <v>0.18404791666666664</v>
      </c>
      <c r="W400" s="21">
        <f t="shared" si="44"/>
        <v>0.14723833333333333</v>
      </c>
    </row>
    <row r="401" spans="1:23" x14ac:dyDescent="0.25">
      <c r="A401" s="18">
        <v>982</v>
      </c>
      <c r="B401" s="18" t="s">
        <v>22</v>
      </c>
      <c r="C401" s="18">
        <v>0.55000000000000004</v>
      </c>
      <c r="D401" s="18">
        <v>0.43</v>
      </c>
      <c r="E401" s="18">
        <v>0.14000000000000001</v>
      </c>
      <c r="F401" s="18">
        <v>0.8105</v>
      </c>
      <c r="G401" s="18">
        <v>0.36799999999999999</v>
      </c>
      <c r="H401" s="18">
        <v>0.161</v>
      </c>
      <c r="I401" s="18">
        <v>0.27500000000000002</v>
      </c>
      <c r="J401" s="18">
        <v>9</v>
      </c>
      <c r="K401" s="18">
        <v>13</v>
      </c>
      <c r="L401" s="18" t="s">
        <v>27</v>
      </c>
      <c r="M401" s="18" t="s">
        <v>28</v>
      </c>
      <c r="N401" s="18" t="s">
        <v>29</v>
      </c>
      <c r="O401" s="18">
        <v>2</v>
      </c>
      <c r="P401" s="18" t="s">
        <v>70</v>
      </c>
      <c r="Q401" s="18">
        <v>18</v>
      </c>
      <c r="R401" s="18">
        <f t="shared" si="39"/>
        <v>3</v>
      </c>
      <c r="S401" s="18">
        <f t="shared" si="40"/>
        <v>2</v>
      </c>
      <c r="T401" s="18">
        <f t="shared" si="41"/>
        <v>0</v>
      </c>
      <c r="U401" s="20" t="str">
        <f t="shared" si="42"/>
        <v>2</v>
      </c>
      <c r="V401" s="21">
        <f t="shared" si="43"/>
        <v>0.38093499999999997</v>
      </c>
      <c r="W401" s="21">
        <f t="shared" si="44"/>
        <v>0.30474800000000002</v>
      </c>
    </row>
    <row r="402" spans="1:23" x14ac:dyDescent="0.25">
      <c r="A402" s="18">
        <v>3877</v>
      </c>
      <c r="B402" s="18" t="s">
        <v>31</v>
      </c>
      <c r="C402" s="18">
        <v>0.54500000000000004</v>
      </c>
      <c r="D402" s="18">
        <v>0.45</v>
      </c>
      <c r="E402" s="18">
        <v>0.16</v>
      </c>
      <c r="F402" s="18">
        <v>0.86150000000000004</v>
      </c>
      <c r="G402" s="18">
        <v>0.29249999999999998</v>
      </c>
      <c r="H402" s="18">
        <v>0.1545</v>
      </c>
      <c r="I402" s="18">
        <v>0.36499999999999999</v>
      </c>
      <c r="J402" s="18">
        <v>16</v>
      </c>
      <c r="K402" s="18">
        <v>6</v>
      </c>
      <c r="L402" s="18" t="s">
        <v>40</v>
      </c>
      <c r="M402" s="18" t="s">
        <v>41</v>
      </c>
      <c r="N402" s="18" t="s">
        <v>42</v>
      </c>
      <c r="O402" s="18">
        <v>4</v>
      </c>
      <c r="P402" s="18" t="s">
        <v>59</v>
      </c>
      <c r="Q402" s="18">
        <v>6.1</v>
      </c>
      <c r="R402" s="18">
        <f t="shared" si="39"/>
        <v>3</v>
      </c>
      <c r="S402" s="18">
        <f t="shared" si="40"/>
        <v>2</v>
      </c>
      <c r="T402" s="18">
        <f t="shared" si="41"/>
        <v>0</v>
      </c>
      <c r="U402" s="20" t="str">
        <f t="shared" si="42"/>
        <v>2</v>
      </c>
      <c r="V402" s="21">
        <f t="shared" si="43"/>
        <v>0.40993041666666674</v>
      </c>
      <c r="W402" s="21">
        <f t="shared" si="44"/>
        <v>0.32794433333333339</v>
      </c>
    </row>
    <row r="403" spans="1:23" x14ac:dyDescent="0.25">
      <c r="A403" s="18">
        <v>3187</v>
      </c>
      <c r="B403" s="18" t="s">
        <v>22</v>
      </c>
      <c r="C403" s="18">
        <v>0.47</v>
      </c>
      <c r="D403" s="18">
        <v>0.36</v>
      </c>
      <c r="E403" s="18">
        <v>0.11</v>
      </c>
      <c r="F403" s="18">
        <v>0.4965</v>
      </c>
      <c r="G403" s="18">
        <v>0.23699999999999999</v>
      </c>
      <c r="H403" s="18">
        <v>0.127</v>
      </c>
      <c r="I403" s="18">
        <v>0.13</v>
      </c>
      <c r="J403" s="18">
        <v>6</v>
      </c>
      <c r="K403" s="18">
        <v>3</v>
      </c>
      <c r="L403" s="18" t="s">
        <v>46</v>
      </c>
      <c r="M403" s="18" t="s">
        <v>47</v>
      </c>
      <c r="N403" s="18" t="s">
        <v>48</v>
      </c>
      <c r="O403" s="18">
        <v>1</v>
      </c>
      <c r="P403" s="18" t="s">
        <v>21</v>
      </c>
      <c r="Q403" s="18">
        <v>22.1</v>
      </c>
      <c r="R403" s="18">
        <f t="shared" si="39"/>
        <v>3</v>
      </c>
      <c r="S403" s="18">
        <f t="shared" si="40"/>
        <v>2</v>
      </c>
      <c r="T403" s="18">
        <f t="shared" si="41"/>
        <v>0</v>
      </c>
      <c r="U403" s="20" t="str">
        <f t="shared" si="42"/>
        <v>2</v>
      </c>
      <c r="V403" s="21">
        <f t="shared" si="43"/>
        <v>0.21845999999999999</v>
      </c>
      <c r="W403" s="21">
        <f t="shared" si="44"/>
        <v>0.17476800000000001</v>
      </c>
    </row>
    <row r="404" spans="1:23" x14ac:dyDescent="0.25">
      <c r="A404" s="18">
        <v>248</v>
      </c>
      <c r="B404" s="18" t="s">
        <v>17</v>
      </c>
      <c r="C404" s="18">
        <v>0.36</v>
      </c>
      <c r="D404" s="18">
        <v>0.27500000000000002</v>
      </c>
      <c r="E404" s="18">
        <v>8.5000000000000006E-2</v>
      </c>
      <c r="F404" s="18">
        <v>0.19750000000000001</v>
      </c>
      <c r="G404" s="18">
        <v>7.4499999999999997E-2</v>
      </c>
      <c r="H404" s="18">
        <v>4.1500000000000002E-2</v>
      </c>
      <c r="I404" s="18">
        <v>7.0000000000000007E-2</v>
      </c>
      <c r="J404" s="18">
        <v>9</v>
      </c>
      <c r="K404" s="18">
        <v>5</v>
      </c>
      <c r="L404" s="18" t="s">
        <v>49</v>
      </c>
      <c r="M404" s="18" t="s">
        <v>50</v>
      </c>
      <c r="N404" s="18" t="s">
        <v>51</v>
      </c>
      <c r="O404" s="18">
        <v>6</v>
      </c>
      <c r="P404" s="18" t="s">
        <v>79</v>
      </c>
      <c r="Q404" s="18">
        <v>14.1</v>
      </c>
      <c r="R404" s="18">
        <f t="shared" si="39"/>
        <v>3</v>
      </c>
      <c r="S404" s="18">
        <f t="shared" si="40"/>
        <v>2</v>
      </c>
      <c r="T404" s="18">
        <f t="shared" si="41"/>
        <v>0</v>
      </c>
      <c r="U404" s="20" t="str">
        <f t="shared" si="42"/>
        <v>2</v>
      </c>
      <c r="V404" s="21">
        <f t="shared" si="43"/>
        <v>7.9658333333333345E-2</v>
      </c>
      <c r="W404" s="21">
        <f t="shared" si="44"/>
        <v>6.3726666666666681E-2</v>
      </c>
    </row>
    <row r="405" spans="1:23" x14ac:dyDescent="0.25">
      <c r="A405" s="18">
        <v>947</v>
      </c>
      <c r="B405" s="18" t="s">
        <v>22</v>
      </c>
      <c r="C405" s="18">
        <v>0.47</v>
      </c>
      <c r="D405" s="18">
        <v>0.36499999999999999</v>
      </c>
      <c r="E405" s="18">
        <v>0.12</v>
      </c>
      <c r="F405" s="18">
        <v>0.58199999999999996</v>
      </c>
      <c r="G405" s="18">
        <v>0.28999999999999998</v>
      </c>
      <c r="H405" s="18">
        <v>9.1999999999999998E-2</v>
      </c>
      <c r="I405" s="18">
        <v>0.14599999999999999</v>
      </c>
      <c r="J405" s="18">
        <v>8</v>
      </c>
      <c r="K405" s="18">
        <v>14</v>
      </c>
      <c r="L405" s="18" t="s">
        <v>60</v>
      </c>
      <c r="M405" s="18" t="s">
        <v>61</v>
      </c>
      <c r="N405" s="18" t="s">
        <v>62</v>
      </c>
      <c r="O405" s="18">
        <v>6</v>
      </c>
      <c r="P405" s="18" t="s">
        <v>79</v>
      </c>
      <c r="Q405" s="18">
        <v>14.1</v>
      </c>
      <c r="R405" s="18">
        <f t="shared" si="39"/>
        <v>3</v>
      </c>
      <c r="S405" s="18">
        <f t="shared" si="40"/>
        <v>2</v>
      </c>
      <c r="T405" s="18">
        <f t="shared" si="41"/>
        <v>0</v>
      </c>
      <c r="U405" s="20" t="str">
        <f t="shared" si="42"/>
        <v>2</v>
      </c>
      <c r="V405" s="21">
        <f t="shared" si="43"/>
        <v>0.25753499999999996</v>
      </c>
      <c r="W405" s="21">
        <f t="shared" si="44"/>
        <v>0.20602799999999999</v>
      </c>
    </row>
    <row r="406" spans="1:23" x14ac:dyDescent="0.25">
      <c r="A406" s="18">
        <v>2898</v>
      </c>
      <c r="B406" s="18" t="s">
        <v>17</v>
      </c>
      <c r="C406" s="18">
        <v>0.54500000000000004</v>
      </c>
      <c r="D406" s="18">
        <v>0.43</v>
      </c>
      <c r="E406" s="18">
        <v>0.15</v>
      </c>
      <c r="F406" s="18">
        <v>0.74199999999999999</v>
      </c>
      <c r="G406" s="18">
        <v>0.35249999999999998</v>
      </c>
      <c r="H406" s="18">
        <v>0.158</v>
      </c>
      <c r="I406" s="18">
        <v>0.20799999999999999</v>
      </c>
      <c r="J406" s="18">
        <v>10</v>
      </c>
      <c r="K406" s="18">
        <v>12</v>
      </c>
      <c r="L406" s="18" t="s">
        <v>63</v>
      </c>
      <c r="M406" s="18" t="s">
        <v>64</v>
      </c>
      <c r="N406" s="18" t="s">
        <v>29</v>
      </c>
      <c r="O406" s="18">
        <v>7</v>
      </c>
      <c r="P406" s="18" t="s">
        <v>26</v>
      </c>
      <c r="Q406" s="18">
        <v>2.5</v>
      </c>
      <c r="R406" s="18">
        <f t="shared" si="39"/>
        <v>3</v>
      </c>
      <c r="S406" s="18">
        <f t="shared" si="40"/>
        <v>2</v>
      </c>
      <c r="T406" s="18">
        <f t="shared" si="41"/>
        <v>0</v>
      </c>
      <c r="U406" s="20" t="str">
        <f t="shared" si="42"/>
        <v>2</v>
      </c>
      <c r="V406" s="21">
        <f t="shared" si="43"/>
        <v>0.34935833333333338</v>
      </c>
      <c r="W406" s="21">
        <f t="shared" si="44"/>
        <v>0.27948666666666672</v>
      </c>
    </row>
    <row r="407" spans="1:23" x14ac:dyDescent="0.25">
      <c r="A407" s="18">
        <v>3805</v>
      </c>
      <c r="B407" s="18" t="s">
        <v>17</v>
      </c>
      <c r="C407" s="18">
        <v>0.35499999999999998</v>
      </c>
      <c r="D407" s="18">
        <v>0.27</v>
      </c>
      <c r="E407" s="18">
        <v>0.1</v>
      </c>
      <c r="F407" s="18">
        <v>0.22550000000000001</v>
      </c>
      <c r="G407" s="18">
        <v>0.11</v>
      </c>
      <c r="H407" s="18">
        <v>4.2000000000000003E-2</v>
      </c>
      <c r="I407" s="18">
        <v>6.4000000000000001E-2</v>
      </c>
      <c r="J407" s="18">
        <v>7</v>
      </c>
      <c r="K407" s="18">
        <v>8</v>
      </c>
      <c r="L407" s="18" t="s">
        <v>55</v>
      </c>
      <c r="M407" s="18" t="s">
        <v>56</v>
      </c>
      <c r="N407" s="18" t="s">
        <v>57</v>
      </c>
      <c r="O407" s="18">
        <v>4</v>
      </c>
      <c r="P407" s="18" t="s">
        <v>59</v>
      </c>
      <c r="Q407" s="18">
        <v>6.1</v>
      </c>
      <c r="R407" s="18">
        <f t="shared" si="39"/>
        <v>3</v>
      </c>
      <c r="S407" s="18">
        <f t="shared" si="40"/>
        <v>2</v>
      </c>
      <c r="T407" s="18">
        <f t="shared" si="41"/>
        <v>0</v>
      </c>
      <c r="U407" s="20" t="str">
        <f t="shared" si="42"/>
        <v>2</v>
      </c>
      <c r="V407" s="21">
        <f t="shared" si="43"/>
        <v>9.1139583333333343E-2</v>
      </c>
      <c r="W407" s="21">
        <f t="shared" si="44"/>
        <v>7.291166666666668E-2</v>
      </c>
    </row>
    <row r="408" spans="1:23" x14ac:dyDescent="0.25">
      <c r="A408" s="18">
        <v>3087</v>
      </c>
      <c r="B408" s="18" t="s">
        <v>17</v>
      </c>
      <c r="C408" s="18">
        <v>0.35499999999999998</v>
      </c>
      <c r="D408" s="18">
        <v>0.27</v>
      </c>
      <c r="E408" s="18">
        <v>7.4999999999999997E-2</v>
      </c>
      <c r="F408" s="18">
        <v>0.20399999999999999</v>
      </c>
      <c r="G408" s="18">
        <v>0.30449999999999999</v>
      </c>
      <c r="H408" s="18">
        <v>4.5999999999999999E-2</v>
      </c>
      <c r="I408" s="18">
        <v>5.9499999999999997E-2</v>
      </c>
      <c r="J408" s="18">
        <v>7</v>
      </c>
      <c r="K408" s="18">
        <v>15</v>
      </c>
      <c r="L408" s="18" t="s">
        <v>32</v>
      </c>
      <c r="M408" s="18" t="s">
        <v>33</v>
      </c>
      <c r="N408" s="18" t="s">
        <v>29</v>
      </c>
      <c r="O408" s="18">
        <v>8</v>
      </c>
      <c r="P408" s="18" t="s">
        <v>30</v>
      </c>
      <c r="Q408" s="18">
        <v>12.3</v>
      </c>
      <c r="R408" s="18">
        <f t="shared" si="39"/>
        <v>3</v>
      </c>
      <c r="S408" s="18">
        <f t="shared" si="40"/>
        <v>2</v>
      </c>
      <c r="T408" s="18">
        <f t="shared" si="41"/>
        <v>0</v>
      </c>
      <c r="U408" s="20" t="str">
        <f t="shared" si="42"/>
        <v>2</v>
      </c>
      <c r="V408" s="21">
        <f t="shared" si="43"/>
        <v>8.1600000000000006E-2</v>
      </c>
      <c r="W408" s="21">
        <f t="shared" si="44"/>
        <v>6.5280000000000005E-2</v>
      </c>
    </row>
    <row r="409" spans="1:23" x14ac:dyDescent="0.25">
      <c r="A409" s="18">
        <v>2645</v>
      </c>
      <c r="B409" s="18" t="s">
        <v>17</v>
      </c>
      <c r="C409" s="18">
        <v>0.49</v>
      </c>
      <c r="D409" s="18">
        <v>0.375</v>
      </c>
      <c r="E409" s="18">
        <v>0.125</v>
      </c>
      <c r="F409" s="18">
        <v>0.54449999999999998</v>
      </c>
      <c r="G409" s="18">
        <v>0.27900000000000003</v>
      </c>
      <c r="H409" s="18">
        <v>0.115</v>
      </c>
      <c r="I409" s="18">
        <v>0.13</v>
      </c>
      <c r="J409" s="18">
        <v>8</v>
      </c>
      <c r="K409" s="18">
        <v>4</v>
      </c>
      <c r="L409" s="18" t="s">
        <v>18</v>
      </c>
      <c r="M409" s="18" t="s">
        <v>19</v>
      </c>
      <c r="N409" s="18" t="s">
        <v>20</v>
      </c>
      <c r="O409" s="18">
        <v>8</v>
      </c>
      <c r="P409" s="18" t="s">
        <v>30</v>
      </c>
      <c r="Q409" s="18">
        <v>12.3</v>
      </c>
      <c r="R409" s="18">
        <f t="shared" si="39"/>
        <v>3</v>
      </c>
      <c r="S409" s="18">
        <f t="shared" si="40"/>
        <v>2</v>
      </c>
      <c r="T409" s="18">
        <f t="shared" si="41"/>
        <v>0</v>
      </c>
      <c r="U409" s="20" t="str">
        <f t="shared" si="42"/>
        <v>2</v>
      </c>
      <c r="V409" s="21">
        <f t="shared" si="43"/>
        <v>0.24411750000000002</v>
      </c>
      <c r="W409" s="21">
        <f t="shared" si="44"/>
        <v>0.19529400000000002</v>
      </c>
    </row>
    <row r="410" spans="1:23" x14ac:dyDescent="0.25">
      <c r="A410" s="18">
        <v>499</v>
      </c>
      <c r="B410" s="18" t="s">
        <v>22</v>
      </c>
      <c r="C410" s="18">
        <v>0.61499999999999999</v>
      </c>
      <c r="D410" s="18">
        <v>0.52500000000000002</v>
      </c>
      <c r="E410" s="18">
        <v>0.155</v>
      </c>
      <c r="F410" s="18">
        <v>1.0385</v>
      </c>
      <c r="G410" s="18">
        <v>0.42699999999999999</v>
      </c>
      <c r="H410" s="18">
        <v>0.23150000000000001</v>
      </c>
      <c r="I410" s="18">
        <v>0.34499999999999997</v>
      </c>
      <c r="J410" s="18">
        <v>11</v>
      </c>
      <c r="K410" s="18">
        <v>4</v>
      </c>
      <c r="L410" s="18" t="s">
        <v>18</v>
      </c>
      <c r="M410" s="18" t="s">
        <v>19</v>
      </c>
      <c r="N410" s="18" t="s">
        <v>20</v>
      </c>
      <c r="O410" s="18">
        <v>2</v>
      </c>
      <c r="P410" s="18" t="s">
        <v>70</v>
      </c>
      <c r="Q410" s="18">
        <v>18</v>
      </c>
      <c r="R410" s="18">
        <f t="shared" si="39"/>
        <v>3</v>
      </c>
      <c r="S410" s="18">
        <f t="shared" si="40"/>
        <v>2</v>
      </c>
      <c r="T410" s="18">
        <f t="shared" si="41"/>
        <v>0</v>
      </c>
      <c r="U410" s="20" t="str">
        <f t="shared" si="42"/>
        <v>2</v>
      </c>
      <c r="V410" s="21">
        <f t="shared" si="43"/>
        <v>0.51838458333333337</v>
      </c>
      <c r="W410" s="21">
        <f t="shared" si="44"/>
        <v>0.4147076666666667</v>
      </c>
    </row>
    <row r="411" spans="1:23" x14ac:dyDescent="0.25">
      <c r="A411" s="18">
        <v>2453</v>
      </c>
      <c r="B411" s="18" t="s">
        <v>31</v>
      </c>
      <c r="C411" s="18">
        <v>0.39500000000000002</v>
      </c>
      <c r="D411" s="18">
        <v>0.30499999999999999</v>
      </c>
      <c r="E411" s="18">
        <v>0.105</v>
      </c>
      <c r="F411" s="18">
        <v>0.28199999999999997</v>
      </c>
      <c r="G411" s="18">
        <v>9.7500000000000003E-2</v>
      </c>
      <c r="H411" s="18">
        <v>6.5000000000000002E-2</v>
      </c>
      <c r="I411" s="18">
        <v>9.6000000000000002E-2</v>
      </c>
      <c r="J411" s="18">
        <v>9</v>
      </c>
      <c r="K411" s="18">
        <v>2</v>
      </c>
      <c r="L411" s="18" t="s">
        <v>52</v>
      </c>
      <c r="M411" s="18" t="s">
        <v>53</v>
      </c>
      <c r="N411" s="18" t="s">
        <v>54</v>
      </c>
      <c r="O411" s="18">
        <v>1</v>
      </c>
      <c r="P411" s="18" t="s">
        <v>21</v>
      </c>
      <c r="Q411" s="18">
        <v>22.1</v>
      </c>
      <c r="R411" s="18">
        <f t="shared" si="39"/>
        <v>3</v>
      </c>
      <c r="S411" s="18">
        <f t="shared" si="40"/>
        <v>2</v>
      </c>
      <c r="T411" s="18">
        <f t="shared" si="41"/>
        <v>0</v>
      </c>
      <c r="U411" s="20" t="str">
        <f t="shared" si="42"/>
        <v>2</v>
      </c>
      <c r="V411" s="21">
        <f t="shared" si="43"/>
        <v>0.11773499999999998</v>
      </c>
      <c r="W411" s="21">
        <f t="shared" si="44"/>
        <v>9.4187999999999994E-2</v>
      </c>
    </row>
    <row r="412" spans="1:23" x14ac:dyDescent="0.25">
      <c r="A412" s="18">
        <v>2018</v>
      </c>
      <c r="B412" s="18" t="s">
        <v>31</v>
      </c>
      <c r="C412" s="18">
        <v>0.505</v>
      </c>
      <c r="D412" s="18">
        <v>0.39500000000000002</v>
      </c>
      <c r="E412" s="18">
        <v>0.13500000000000001</v>
      </c>
      <c r="F412" s="18">
        <v>0.59150000000000003</v>
      </c>
      <c r="G412" s="18">
        <v>0.28799999999999998</v>
      </c>
      <c r="H412" s="18">
        <v>0.13150000000000001</v>
      </c>
      <c r="I412" s="18">
        <v>0.185</v>
      </c>
      <c r="J412" s="18">
        <v>12</v>
      </c>
      <c r="K412" s="18">
        <v>14</v>
      </c>
      <c r="L412" s="18" t="s">
        <v>60</v>
      </c>
      <c r="M412" s="18" t="s">
        <v>61</v>
      </c>
      <c r="N412" s="18" t="s">
        <v>62</v>
      </c>
      <c r="O412" s="18">
        <v>6</v>
      </c>
      <c r="P412" s="18" t="s">
        <v>79</v>
      </c>
      <c r="Q412" s="18">
        <v>14.1</v>
      </c>
      <c r="R412" s="18">
        <f t="shared" si="39"/>
        <v>3</v>
      </c>
      <c r="S412" s="18">
        <f t="shared" si="40"/>
        <v>2</v>
      </c>
      <c r="T412" s="18">
        <f t="shared" si="41"/>
        <v>0</v>
      </c>
      <c r="U412" s="20" t="str">
        <f t="shared" si="42"/>
        <v>2</v>
      </c>
      <c r="V412" s="21">
        <f t="shared" si="43"/>
        <v>0.26962541666666667</v>
      </c>
      <c r="W412" s="21">
        <f t="shared" si="44"/>
        <v>0.21570033333333336</v>
      </c>
    </row>
    <row r="413" spans="1:23" x14ac:dyDescent="0.25">
      <c r="A413" s="18">
        <v>672</v>
      </c>
      <c r="B413" s="18" t="s">
        <v>22</v>
      </c>
      <c r="C413" s="18">
        <v>0.5</v>
      </c>
      <c r="D413" s="18">
        <v>0.38</v>
      </c>
      <c r="E413" s="18">
        <v>0.155</v>
      </c>
      <c r="F413" s="18">
        <v>0.65500000000000003</v>
      </c>
      <c r="G413" s="18">
        <v>0.24049999999999999</v>
      </c>
      <c r="H413" s="18">
        <v>0.14299999999999999</v>
      </c>
      <c r="I413" s="18">
        <v>0.20499999999999999</v>
      </c>
      <c r="J413" s="18">
        <v>17</v>
      </c>
      <c r="K413" s="18">
        <v>10</v>
      </c>
      <c r="L413" s="18" t="s">
        <v>23</v>
      </c>
      <c r="M413" s="18" t="s">
        <v>24</v>
      </c>
      <c r="N413" s="18" t="s">
        <v>25</v>
      </c>
      <c r="O413" s="18">
        <v>1</v>
      </c>
      <c r="P413" s="18" t="s">
        <v>21</v>
      </c>
      <c r="Q413" s="18">
        <v>22.1</v>
      </c>
      <c r="R413" s="18">
        <f t="shared" si="39"/>
        <v>3</v>
      </c>
      <c r="S413" s="18">
        <f t="shared" si="40"/>
        <v>2</v>
      </c>
      <c r="T413" s="18">
        <f t="shared" si="41"/>
        <v>0</v>
      </c>
      <c r="U413" s="20" t="str">
        <f t="shared" si="42"/>
        <v>2</v>
      </c>
      <c r="V413" s="21">
        <f t="shared" si="43"/>
        <v>0.29857083333333334</v>
      </c>
      <c r="W413" s="21">
        <f t="shared" si="44"/>
        <v>0.23885666666666669</v>
      </c>
    </row>
    <row r="414" spans="1:23" x14ac:dyDescent="0.25">
      <c r="A414" s="18">
        <v>1199</v>
      </c>
      <c r="B414" s="18" t="s">
        <v>31</v>
      </c>
      <c r="C414" s="18">
        <v>0.71499999999999997</v>
      </c>
      <c r="D414" s="18">
        <v>0.53500000000000003</v>
      </c>
      <c r="E414" s="18">
        <v>0.19</v>
      </c>
      <c r="F414" s="18">
        <v>1.6755</v>
      </c>
      <c r="G414" s="18">
        <v>0.88900000000000001</v>
      </c>
      <c r="H414" s="18">
        <v>0.313</v>
      </c>
      <c r="I414" s="18">
        <v>0.42</v>
      </c>
      <c r="J414" s="18">
        <v>10</v>
      </c>
      <c r="K414" s="18">
        <v>5</v>
      </c>
      <c r="L414" s="18" t="s">
        <v>49</v>
      </c>
      <c r="M414" s="18" t="s">
        <v>50</v>
      </c>
      <c r="N414" s="18" t="s">
        <v>51</v>
      </c>
      <c r="O414" s="18">
        <v>5</v>
      </c>
      <c r="P414" s="18" t="s">
        <v>34</v>
      </c>
      <c r="Q414" s="18">
        <v>12.8</v>
      </c>
      <c r="R414" s="18">
        <f t="shared" si="39"/>
        <v>3</v>
      </c>
      <c r="S414" s="18">
        <f t="shared" si="40"/>
        <v>3</v>
      </c>
      <c r="T414" s="18">
        <f t="shared" si="41"/>
        <v>3</v>
      </c>
      <c r="U414" s="20" t="str">
        <f t="shared" si="42"/>
        <v>3</v>
      </c>
      <c r="V414" s="21">
        <f t="shared" si="43"/>
        <v>0.87684499999999999</v>
      </c>
      <c r="W414" s="21">
        <f t="shared" si="44"/>
        <v>0.87684499999999999</v>
      </c>
    </row>
    <row r="415" spans="1:23" x14ac:dyDescent="0.25">
      <c r="A415" s="18">
        <v>2015</v>
      </c>
      <c r="B415" s="18" t="s">
        <v>17</v>
      </c>
      <c r="C415" s="18">
        <v>0.47</v>
      </c>
      <c r="D415" s="18">
        <v>0.375</v>
      </c>
      <c r="E415" s="18">
        <v>0.105</v>
      </c>
      <c r="F415" s="18">
        <v>0.441</v>
      </c>
      <c r="G415" s="18">
        <v>0.16700000000000001</v>
      </c>
      <c r="H415" s="18">
        <v>8.6499999999999994E-2</v>
      </c>
      <c r="I415" s="18">
        <v>0.14499999999999999</v>
      </c>
      <c r="J415" s="18">
        <v>10</v>
      </c>
      <c r="K415" s="18">
        <v>10</v>
      </c>
      <c r="L415" s="18" t="s">
        <v>23</v>
      </c>
      <c r="M415" s="18" t="s">
        <v>24</v>
      </c>
      <c r="N415" s="18" t="s">
        <v>25</v>
      </c>
      <c r="O415" s="18">
        <v>9</v>
      </c>
      <c r="P415" s="18" t="s">
        <v>58</v>
      </c>
      <c r="Q415" s="18">
        <v>1.9</v>
      </c>
      <c r="R415" s="18">
        <f t="shared" si="39"/>
        <v>3</v>
      </c>
      <c r="S415" s="18">
        <f t="shared" si="40"/>
        <v>2</v>
      </c>
      <c r="T415" s="18">
        <f t="shared" si="41"/>
        <v>0</v>
      </c>
      <c r="U415" s="20" t="str">
        <f t="shared" si="42"/>
        <v>2</v>
      </c>
      <c r="V415" s="21">
        <f t="shared" si="43"/>
        <v>0.194775</v>
      </c>
      <c r="W415" s="21">
        <f t="shared" si="44"/>
        <v>0.15582000000000001</v>
      </c>
    </row>
    <row r="416" spans="1:23" x14ac:dyDescent="0.25">
      <c r="A416" s="18">
        <v>2624</v>
      </c>
      <c r="B416" s="18" t="s">
        <v>22</v>
      </c>
      <c r="C416" s="18">
        <v>0.70499999999999996</v>
      </c>
      <c r="D416" s="18">
        <v>0.56000000000000005</v>
      </c>
      <c r="E416" s="18">
        <v>0.20499999999999999</v>
      </c>
      <c r="F416" s="18">
        <v>2.3809999999999998</v>
      </c>
      <c r="G416" s="18">
        <v>0.99150000000000005</v>
      </c>
      <c r="H416" s="18">
        <v>0.50049999999999994</v>
      </c>
      <c r="I416" s="18">
        <v>0.624</v>
      </c>
      <c r="J416" s="18">
        <v>10</v>
      </c>
      <c r="K416" s="18">
        <v>6</v>
      </c>
      <c r="L416" s="18" t="s">
        <v>40</v>
      </c>
      <c r="M416" s="18" t="s">
        <v>41</v>
      </c>
      <c r="N416" s="18" t="s">
        <v>42</v>
      </c>
      <c r="O416" s="18">
        <v>6</v>
      </c>
      <c r="P416" s="18" t="s">
        <v>79</v>
      </c>
      <c r="Q416" s="18">
        <v>14.1</v>
      </c>
      <c r="R416" s="18">
        <f t="shared" si="39"/>
        <v>3</v>
      </c>
      <c r="S416" s="18">
        <f t="shared" si="40"/>
        <v>2</v>
      </c>
      <c r="T416" s="18">
        <f t="shared" si="41"/>
        <v>0</v>
      </c>
      <c r="U416" s="20" t="str">
        <f t="shared" si="42"/>
        <v>2</v>
      </c>
      <c r="V416" s="21">
        <f t="shared" si="43"/>
        <v>1.2579616666666664</v>
      </c>
      <c r="W416" s="21">
        <f t="shared" si="44"/>
        <v>1.0063693333333332</v>
      </c>
    </row>
    <row r="417" spans="1:23" x14ac:dyDescent="0.25">
      <c r="A417" s="18">
        <v>3480</v>
      </c>
      <c r="B417" s="18" t="s">
        <v>17</v>
      </c>
      <c r="C417" s="18">
        <v>0.44</v>
      </c>
      <c r="D417" s="18">
        <v>0.33</v>
      </c>
      <c r="E417" s="18">
        <v>0.11</v>
      </c>
      <c r="F417" s="18">
        <v>0.38</v>
      </c>
      <c r="G417" s="18">
        <v>0.19700000000000001</v>
      </c>
      <c r="H417" s="18">
        <v>7.9000000000000001E-2</v>
      </c>
      <c r="I417" s="18">
        <v>0.09</v>
      </c>
      <c r="J417" s="18">
        <v>7</v>
      </c>
      <c r="K417" s="18">
        <v>15</v>
      </c>
      <c r="L417" s="18" t="s">
        <v>32</v>
      </c>
      <c r="M417" s="18" t="s">
        <v>33</v>
      </c>
      <c r="N417" s="18" t="s">
        <v>29</v>
      </c>
      <c r="O417" s="18">
        <v>9</v>
      </c>
      <c r="P417" s="18" t="s">
        <v>58</v>
      </c>
      <c r="Q417" s="18">
        <v>1.9</v>
      </c>
      <c r="R417" s="18">
        <f t="shared" si="39"/>
        <v>3</v>
      </c>
      <c r="S417" s="18">
        <f t="shared" si="40"/>
        <v>2</v>
      </c>
      <c r="T417" s="18">
        <f t="shared" si="41"/>
        <v>0</v>
      </c>
      <c r="U417" s="20" t="str">
        <f t="shared" si="42"/>
        <v>2</v>
      </c>
      <c r="V417" s="21">
        <f t="shared" si="43"/>
        <v>0.16339999999999999</v>
      </c>
      <c r="W417" s="21">
        <f t="shared" si="44"/>
        <v>0.13072</v>
      </c>
    </row>
    <row r="418" spans="1:23" x14ac:dyDescent="0.25">
      <c r="A418" s="18">
        <v>2593</v>
      </c>
      <c r="B418" s="18" t="s">
        <v>31</v>
      </c>
      <c r="C418" s="18">
        <v>0.59</v>
      </c>
      <c r="D418" s="18">
        <v>0.46500000000000002</v>
      </c>
      <c r="E418" s="18">
        <v>0.14000000000000001</v>
      </c>
      <c r="F418" s="18">
        <v>1.046</v>
      </c>
      <c r="G418" s="18">
        <v>0.46949999999999997</v>
      </c>
      <c r="H418" s="18">
        <v>0.26300000000000001</v>
      </c>
      <c r="I418" s="18">
        <v>0.26300000000000001</v>
      </c>
      <c r="J418" s="18">
        <v>7</v>
      </c>
      <c r="K418" s="18">
        <v>7</v>
      </c>
      <c r="L418" s="18" t="s">
        <v>43</v>
      </c>
      <c r="M418" s="18" t="s">
        <v>44</v>
      </c>
      <c r="N418" s="18" t="s">
        <v>45</v>
      </c>
      <c r="O418" s="18">
        <v>6</v>
      </c>
      <c r="P418" s="18" t="s">
        <v>79</v>
      </c>
      <c r="Q418" s="18">
        <v>14.1</v>
      </c>
      <c r="R418" s="18">
        <f t="shared" si="39"/>
        <v>3</v>
      </c>
      <c r="S418" s="18">
        <f t="shared" si="40"/>
        <v>3</v>
      </c>
      <c r="T418" s="18">
        <f t="shared" si="41"/>
        <v>3</v>
      </c>
      <c r="U418" s="20" t="str">
        <f t="shared" si="42"/>
        <v>3</v>
      </c>
      <c r="V418" s="21">
        <f t="shared" si="43"/>
        <v>0.50469500000000012</v>
      </c>
      <c r="W418" s="21">
        <f t="shared" si="44"/>
        <v>0.50469500000000012</v>
      </c>
    </row>
    <row r="419" spans="1:23" x14ac:dyDescent="0.25">
      <c r="A419" s="18">
        <v>1945</v>
      </c>
      <c r="B419" s="18" t="s">
        <v>22</v>
      </c>
      <c r="C419" s="18">
        <v>0.63500000000000001</v>
      </c>
      <c r="D419" s="18">
        <v>0.52</v>
      </c>
      <c r="E419" s="18">
        <v>0.16500000000000001</v>
      </c>
      <c r="F419" s="18">
        <v>1.3405</v>
      </c>
      <c r="G419" s="18">
        <v>0.50649999999999995</v>
      </c>
      <c r="H419" s="18">
        <v>0.29599999999999999</v>
      </c>
      <c r="I419" s="18">
        <v>0.41199999999999998</v>
      </c>
      <c r="J419" s="18">
        <v>11</v>
      </c>
      <c r="K419" s="18">
        <v>3</v>
      </c>
      <c r="L419" s="18" t="s">
        <v>46</v>
      </c>
      <c r="M419" s="18" t="s">
        <v>47</v>
      </c>
      <c r="N419" s="18" t="s">
        <v>48</v>
      </c>
      <c r="O419" s="18">
        <v>9</v>
      </c>
      <c r="P419" s="18" t="s">
        <v>58</v>
      </c>
      <c r="Q419" s="18">
        <v>1.9</v>
      </c>
      <c r="R419" s="18">
        <f t="shared" si="39"/>
        <v>3</v>
      </c>
      <c r="S419" s="18">
        <f t="shared" si="40"/>
        <v>2</v>
      </c>
      <c r="T419" s="18">
        <f t="shared" si="41"/>
        <v>0</v>
      </c>
      <c r="U419" s="20" t="str">
        <f t="shared" si="42"/>
        <v>2</v>
      </c>
      <c r="V419" s="21">
        <f t="shared" si="43"/>
        <v>0.67471833333333331</v>
      </c>
      <c r="W419" s="21">
        <f t="shared" si="44"/>
        <v>0.53977466666666662</v>
      </c>
    </row>
    <row r="420" spans="1:23" x14ac:dyDescent="0.25">
      <c r="A420" s="18">
        <v>3068</v>
      </c>
      <c r="B420" s="18" t="s">
        <v>31</v>
      </c>
      <c r="C420" s="18">
        <v>0.65</v>
      </c>
      <c r="D420" s="18">
        <v>0.505</v>
      </c>
      <c r="E420" s="18">
        <v>0.17</v>
      </c>
      <c r="F420" s="18">
        <v>1.5595000000000001</v>
      </c>
      <c r="G420" s="18">
        <v>0.69499999999999995</v>
      </c>
      <c r="H420" s="18">
        <v>0.35149999999999998</v>
      </c>
      <c r="I420" s="18">
        <v>0.39500000000000002</v>
      </c>
      <c r="J420" s="18">
        <v>11</v>
      </c>
      <c r="K420" s="18">
        <v>1</v>
      </c>
      <c r="L420" s="18" t="s">
        <v>65</v>
      </c>
      <c r="M420" s="18" t="s">
        <v>66</v>
      </c>
      <c r="N420" s="18" t="s">
        <v>29</v>
      </c>
      <c r="O420" s="18">
        <v>6</v>
      </c>
      <c r="P420" s="18" t="s">
        <v>79</v>
      </c>
      <c r="Q420" s="18">
        <v>14.1</v>
      </c>
      <c r="R420" s="18">
        <f t="shared" si="39"/>
        <v>3</v>
      </c>
      <c r="S420" s="18">
        <f t="shared" si="40"/>
        <v>3</v>
      </c>
      <c r="T420" s="18">
        <f t="shared" si="41"/>
        <v>3</v>
      </c>
      <c r="U420" s="20" t="str">
        <f t="shared" si="42"/>
        <v>3</v>
      </c>
      <c r="V420" s="21">
        <f t="shared" si="43"/>
        <v>0.78624791666666671</v>
      </c>
      <c r="W420" s="21">
        <f t="shared" si="44"/>
        <v>0.78624791666666671</v>
      </c>
    </row>
    <row r="421" spans="1:23" x14ac:dyDescent="0.25">
      <c r="A421" s="18">
        <v>1950</v>
      </c>
      <c r="B421" s="18" t="s">
        <v>31</v>
      </c>
      <c r="C421" s="18">
        <v>0.64</v>
      </c>
      <c r="D421" s="18">
        <v>0.53</v>
      </c>
      <c r="E421" s="18">
        <v>0.16500000000000001</v>
      </c>
      <c r="F421" s="18">
        <v>1.1895</v>
      </c>
      <c r="G421" s="18">
        <v>0.47649999999999998</v>
      </c>
      <c r="H421" s="18">
        <v>0.3</v>
      </c>
      <c r="I421" s="18">
        <v>0.35</v>
      </c>
      <c r="J421" s="18">
        <v>11</v>
      </c>
      <c r="K421" s="18">
        <v>11</v>
      </c>
      <c r="L421" s="18" t="s">
        <v>37</v>
      </c>
      <c r="M421" s="18" t="s">
        <v>38</v>
      </c>
      <c r="N421" s="18" t="s">
        <v>29</v>
      </c>
      <c r="O421" s="18">
        <v>1</v>
      </c>
      <c r="P421" s="18" t="s">
        <v>21</v>
      </c>
      <c r="Q421" s="18">
        <v>22.1</v>
      </c>
      <c r="R421" s="18">
        <f t="shared" si="39"/>
        <v>3</v>
      </c>
      <c r="S421" s="18">
        <f t="shared" si="40"/>
        <v>3</v>
      </c>
      <c r="T421" s="18">
        <f t="shared" si="41"/>
        <v>3</v>
      </c>
      <c r="U421" s="20" t="str">
        <f t="shared" si="42"/>
        <v>3</v>
      </c>
      <c r="V421" s="21">
        <f t="shared" si="43"/>
        <v>0.60168874999999988</v>
      </c>
      <c r="W421" s="21">
        <f t="shared" si="44"/>
        <v>0.60168874999999988</v>
      </c>
    </row>
    <row r="422" spans="1:23" x14ac:dyDescent="0.25">
      <c r="A422" s="18">
        <v>2187</v>
      </c>
      <c r="B422" s="18" t="s">
        <v>22</v>
      </c>
      <c r="C422" s="18">
        <v>0.52</v>
      </c>
      <c r="D422" s="18">
        <v>0.4</v>
      </c>
      <c r="E422" s="18">
        <v>0.125</v>
      </c>
      <c r="F422" s="18">
        <v>0.6865</v>
      </c>
      <c r="G422" s="18">
        <v>0.29499999999999998</v>
      </c>
      <c r="H422" s="18">
        <v>0.17150000000000001</v>
      </c>
      <c r="I422" s="18">
        <v>0.185</v>
      </c>
      <c r="J422" s="18">
        <v>9</v>
      </c>
      <c r="K422" s="18">
        <v>4</v>
      </c>
      <c r="L422" s="18" t="s">
        <v>18</v>
      </c>
      <c r="M422" s="18" t="s">
        <v>19</v>
      </c>
      <c r="N422" s="18" t="s">
        <v>20</v>
      </c>
      <c r="O422" s="18">
        <v>1</v>
      </c>
      <c r="P422" s="18" t="s">
        <v>21</v>
      </c>
      <c r="Q422" s="18">
        <v>22.1</v>
      </c>
      <c r="R422" s="18">
        <f t="shared" si="39"/>
        <v>3</v>
      </c>
      <c r="S422" s="18">
        <f t="shared" si="40"/>
        <v>2</v>
      </c>
      <c r="T422" s="18">
        <f t="shared" si="41"/>
        <v>0</v>
      </c>
      <c r="U422" s="20" t="str">
        <f t="shared" si="42"/>
        <v>2</v>
      </c>
      <c r="V422" s="21">
        <f t="shared" si="43"/>
        <v>0.31407374999999998</v>
      </c>
      <c r="W422" s="21">
        <f t="shared" si="44"/>
        <v>0.25125900000000001</v>
      </c>
    </row>
    <row r="423" spans="1:23" x14ac:dyDescent="0.25">
      <c r="A423" s="18">
        <v>4108</v>
      </c>
      <c r="B423" s="18" t="s">
        <v>17</v>
      </c>
      <c r="C423" s="18">
        <v>0.42</v>
      </c>
      <c r="D423" s="18">
        <v>0.30499999999999999</v>
      </c>
      <c r="E423" s="18">
        <v>0.1</v>
      </c>
      <c r="F423" s="18">
        <v>0.34150000000000003</v>
      </c>
      <c r="G423" s="18">
        <v>0.16450000000000001</v>
      </c>
      <c r="H423" s="18">
        <v>7.7499999999999999E-2</v>
      </c>
      <c r="I423" s="18">
        <v>8.5999999999999993E-2</v>
      </c>
      <c r="J423" s="18">
        <v>7</v>
      </c>
      <c r="K423" s="18">
        <v>3</v>
      </c>
      <c r="L423" s="18" t="s">
        <v>46</v>
      </c>
      <c r="M423" s="18" t="s">
        <v>47</v>
      </c>
      <c r="N423" s="18" t="s">
        <v>48</v>
      </c>
      <c r="O423" s="18">
        <v>9</v>
      </c>
      <c r="P423" s="18" t="s">
        <v>58</v>
      </c>
      <c r="Q423" s="18">
        <v>1.9</v>
      </c>
      <c r="R423" s="18">
        <f t="shared" si="39"/>
        <v>3</v>
      </c>
      <c r="S423" s="18">
        <f t="shared" si="40"/>
        <v>2</v>
      </c>
      <c r="T423" s="18">
        <f t="shared" si="41"/>
        <v>0</v>
      </c>
      <c r="U423" s="20" t="str">
        <f t="shared" si="42"/>
        <v>2</v>
      </c>
      <c r="V423" s="21">
        <f t="shared" si="43"/>
        <v>0.14371458333333334</v>
      </c>
      <c r="W423" s="21">
        <f t="shared" si="44"/>
        <v>0.11497166666666668</v>
      </c>
    </row>
    <row r="424" spans="1:23" x14ac:dyDescent="0.25">
      <c r="A424" s="18">
        <v>1820</v>
      </c>
      <c r="B424" s="18" t="s">
        <v>31</v>
      </c>
      <c r="C424" s="18">
        <v>0.69499999999999995</v>
      </c>
      <c r="D424" s="18">
        <v>0.53</v>
      </c>
      <c r="E424" s="18">
        <v>0.19</v>
      </c>
      <c r="F424" s="18">
        <v>1.726</v>
      </c>
      <c r="G424" s="18">
        <v>0.76249999999999996</v>
      </c>
      <c r="H424" s="18">
        <v>0.436</v>
      </c>
      <c r="I424" s="18">
        <v>0.45500000000000002</v>
      </c>
      <c r="J424" s="18">
        <v>11</v>
      </c>
      <c r="K424" s="18">
        <v>5</v>
      </c>
      <c r="L424" s="18" t="s">
        <v>49</v>
      </c>
      <c r="M424" s="18" t="s">
        <v>50</v>
      </c>
      <c r="N424" s="18" t="s">
        <v>51</v>
      </c>
      <c r="O424" s="18">
        <v>3</v>
      </c>
      <c r="P424" s="18" t="s">
        <v>39</v>
      </c>
      <c r="Q424" s="18">
        <v>3.6</v>
      </c>
      <c r="R424" s="18">
        <f t="shared" si="39"/>
        <v>3</v>
      </c>
      <c r="S424" s="18">
        <f t="shared" si="40"/>
        <v>3</v>
      </c>
      <c r="T424" s="18">
        <f t="shared" si="41"/>
        <v>3</v>
      </c>
      <c r="U424" s="20" t="str">
        <f t="shared" si="42"/>
        <v>3</v>
      </c>
      <c r="V424" s="21">
        <f t="shared" si="43"/>
        <v>0.89608166666666667</v>
      </c>
      <c r="W424" s="21">
        <f t="shared" si="44"/>
        <v>0.89608166666666667</v>
      </c>
    </row>
    <row r="425" spans="1:23" x14ac:dyDescent="0.25">
      <c r="A425" s="18">
        <v>2369</v>
      </c>
      <c r="B425" s="18" t="s">
        <v>22</v>
      </c>
      <c r="C425" s="18">
        <v>0.72</v>
      </c>
      <c r="D425" s="18">
        <v>0.59499999999999997</v>
      </c>
      <c r="E425" s="18">
        <v>0.22500000000000001</v>
      </c>
      <c r="F425" s="18">
        <v>1.9690000000000001</v>
      </c>
      <c r="G425" s="18">
        <v>0.80449999999999999</v>
      </c>
      <c r="H425" s="18">
        <v>0.42299999999999999</v>
      </c>
      <c r="I425" s="18">
        <v>0.66</v>
      </c>
      <c r="J425" s="18">
        <v>16</v>
      </c>
      <c r="K425" s="18">
        <v>9</v>
      </c>
      <c r="L425" s="18" t="s">
        <v>67</v>
      </c>
      <c r="M425" s="18" t="s">
        <v>68</v>
      </c>
      <c r="N425" s="18" t="s">
        <v>69</v>
      </c>
      <c r="O425" s="18">
        <v>4</v>
      </c>
      <c r="P425" s="18" t="s">
        <v>59</v>
      </c>
      <c r="Q425" s="18">
        <v>6.1</v>
      </c>
      <c r="R425" s="18">
        <f t="shared" si="39"/>
        <v>3</v>
      </c>
      <c r="S425" s="18">
        <f t="shared" si="40"/>
        <v>2</v>
      </c>
      <c r="T425" s="18">
        <f t="shared" si="41"/>
        <v>0</v>
      </c>
      <c r="U425" s="20" t="str">
        <f t="shared" si="42"/>
        <v>2</v>
      </c>
      <c r="V425" s="21">
        <f t="shared" si="43"/>
        <v>1.0632599999999999</v>
      </c>
      <c r="W425" s="21">
        <f t="shared" si="44"/>
        <v>0.85060799999999992</v>
      </c>
    </row>
    <row r="426" spans="1:23" x14ac:dyDescent="0.25">
      <c r="A426" s="18">
        <v>3948</v>
      </c>
      <c r="B426" s="18" t="s">
        <v>31</v>
      </c>
      <c r="C426" s="18">
        <v>0.47499999999999998</v>
      </c>
      <c r="D426" s="18">
        <v>0.36499999999999999</v>
      </c>
      <c r="E426" s="18">
        <v>0.14000000000000001</v>
      </c>
      <c r="F426" s="18">
        <v>0.61750000000000005</v>
      </c>
      <c r="G426" s="18">
        <v>0.20200000000000001</v>
      </c>
      <c r="H426" s="18">
        <v>0.14449999999999999</v>
      </c>
      <c r="I426" s="18">
        <v>0.19</v>
      </c>
      <c r="J426" s="18">
        <v>16</v>
      </c>
      <c r="K426" s="18">
        <v>13</v>
      </c>
      <c r="L426" s="18" t="s">
        <v>27</v>
      </c>
      <c r="M426" s="18" t="s">
        <v>28</v>
      </c>
      <c r="N426" s="18" t="s">
        <v>29</v>
      </c>
      <c r="O426" s="18">
        <v>4</v>
      </c>
      <c r="P426" s="18" t="s">
        <v>59</v>
      </c>
      <c r="Q426" s="18">
        <v>6.1</v>
      </c>
      <c r="R426" s="18">
        <f t="shared" si="39"/>
        <v>3</v>
      </c>
      <c r="S426" s="18">
        <f t="shared" si="40"/>
        <v>2</v>
      </c>
      <c r="T426" s="18">
        <f t="shared" si="41"/>
        <v>0</v>
      </c>
      <c r="U426" s="20" t="str">
        <f t="shared" si="42"/>
        <v>2</v>
      </c>
      <c r="V426" s="21">
        <f t="shared" si="43"/>
        <v>0.27581666666666665</v>
      </c>
      <c r="W426" s="21">
        <f t="shared" si="44"/>
        <v>0.22065333333333334</v>
      </c>
    </row>
    <row r="427" spans="1:23" x14ac:dyDescent="0.25">
      <c r="A427" s="18">
        <v>2371</v>
      </c>
      <c r="B427" s="18" t="s">
        <v>17</v>
      </c>
      <c r="C427" s="18">
        <v>0.42</v>
      </c>
      <c r="D427" s="18">
        <v>0.32500000000000001</v>
      </c>
      <c r="E427" s="18">
        <v>0.115</v>
      </c>
      <c r="F427" s="18">
        <v>0.35399999999999998</v>
      </c>
      <c r="G427" s="18">
        <v>0.16250000000000001</v>
      </c>
      <c r="H427" s="18">
        <v>6.4000000000000001E-2</v>
      </c>
      <c r="I427" s="18">
        <v>0.105</v>
      </c>
      <c r="J427" s="18">
        <v>8</v>
      </c>
      <c r="K427" s="18">
        <v>14</v>
      </c>
      <c r="L427" s="18" t="s">
        <v>60</v>
      </c>
      <c r="M427" s="18" t="s">
        <v>61</v>
      </c>
      <c r="N427" s="18" t="s">
        <v>62</v>
      </c>
      <c r="O427" s="18">
        <v>6</v>
      </c>
      <c r="P427" s="18" t="s">
        <v>79</v>
      </c>
      <c r="Q427" s="18">
        <v>14.1</v>
      </c>
      <c r="R427" s="18">
        <f t="shared" si="39"/>
        <v>3</v>
      </c>
      <c r="S427" s="18">
        <f t="shared" si="40"/>
        <v>2</v>
      </c>
      <c r="T427" s="18">
        <f t="shared" si="41"/>
        <v>0</v>
      </c>
      <c r="U427" s="20" t="str">
        <f t="shared" si="42"/>
        <v>2</v>
      </c>
      <c r="V427" s="21">
        <f t="shared" si="43"/>
        <v>0.15104000000000001</v>
      </c>
      <c r="W427" s="21">
        <f t="shared" si="44"/>
        <v>0.12083200000000001</v>
      </c>
    </row>
    <row r="428" spans="1:23" x14ac:dyDescent="0.25">
      <c r="A428" s="18">
        <v>3679</v>
      </c>
      <c r="B428" s="18" t="s">
        <v>22</v>
      </c>
      <c r="C428" s="18">
        <v>0.60499999999999998</v>
      </c>
      <c r="D428" s="18">
        <v>0.49</v>
      </c>
      <c r="E428" s="18">
        <v>0.15</v>
      </c>
      <c r="F428" s="18">
        <v>1.1345000000000001</v>
      </c>
      <c r="G428" s="18">
        <v>0.43049999999999999</v>
      </c>
      <c r="H428" s="18">
        <v>0.2525</v>
      </c>
      <c r="I428" s="18">
        <v>0.35</v>
      </c>
      <c r="J428" s="18">
        <v>10</v>
      </c>
      <c r="K428" s="18">
        <v>7</v>
      </c>
      <c r="L428" s="18" t="s">
        <v>43</v>
      </c>
      <c r="M428" s="18" t="s">
        <v>44</v>
      </c>
      <c r="N428" s="18" t="s">
        <v>45</v>
      </c>
      <c r="O428" s="18">
        <v>5</v>
      </c>
      <c r="P428" s="18" t="s">
        <v>34</v>
      </c>
      <c r="Q428" s="18">
        <v>12.8</v>
      </c>
      <c r="R428" s="18">
        <f t="shared" si="39"/>
        <v>3</v>
      </c>
      <c r="S428" s="18">
        <f t="shared" si="40"/>
        <v>2</v>
      </c>
      <c r="T428" s="18">
        <f t="shared" si="41"/>
        <v>0</v>
      </c>
      <c r="U428" s="20" t="str">
        <f t="shared" si="42"/>
        <v>2</v>
      </c>
      <c r="V428" s="21">
        <f t="shared" si="43"/>
        <v>0.55685041666666668</v>
      </c>
      <c r="W428" s="21">
        <f t="shared" si="44"/>
        <v>0.44548033333333337</v>
      </c>
    </row>
    <row r="429" spans="1:23" x14ac:dyDescent="0.25">
      <c r="A429" s="18">
        <v>54</v>
      </c>
      <c r="B429" s="18" t="s">
        <v>22</v>
      </c>
      <c r="C429" s="18">
        <v>0.47</v>
      </c>
      <c r="D429" s="18">
        <v>0.36</v>
      </c>
      <c r="E429" s="18">
        <v>0.12</v>
      </c>
      <c r="F429" s="18">
        <v>0.47749999999999998</v>
      </c>
      <c r="G429" s="18">
        <v>0.21049999999999999</v>
      </c>
      <c r="H429" s="18">
        <v>0.1055</v>
      </c>
      <c r="I429" s="18">
        <v>0.15</v>
      </c>
      <c r="J429" s="18">
        <v>10</v>
      </c>
      <c r="K429" s="18">
        <v>9</v>
      </c>
      <c r="L429" s="18" t="s">
        <v>67</v>
      </c>
      <c r="M429" s="18" t="s">
        <v>68</v>
      </c>
      <c r="N429" s="18" t="s">
        <v>69</v>
      </c>
      <c r="O429" s="18">
        <v>6</v>
      </c>
      <c r="P429" s="18" t="s">
        <v>79</v>
      </c>
      <c r="Q429" s="18">
        <v>14.1</v>
      </c>
      <c r="R429" s="18">
        <f t="shared" si="39"/>
        <v>3</v>
      </c>
      <c r="S429" s="18">
        <f t="shared" si="40"/>
        <v>2</v>
      </c>
      <c r="T429" s="18">
        <f t="shared" si="41"/>
        <v>0</v>
      </c>
      <c r="U429" s="20" t="str">
        <f t="shared" si="42"/>
        <v>2</v>
      </c>
      <c r="V429" s="21">
        <f t="shared" si="43"/>
        <v>0.21089583333333331</v>
      </c>
      <c r="W429" s="21">
        <f t="shared" si="44"/>
        <v>0.16871666666666665</v>
      </c>
    </row>
    <row r="430" spans="1:23" x14ac:dyDescent="0.25">
      <c r="A430" s="18">
        <v>1421</v>
      </c>
      <c r="B430" s="18" t="s">
        <v>22</v>
      </c>
      <c r="C430" s="18">
        <v>0.71</v>
      </c>
      <c r="D430" s="18">
        <v>0.55000000000000004</v>
      </c>
      <c r="E430" s="18">
        <v>0.17</v>
      </c>
      <c r="F430" s="18">
        <v>1.6140000000000001</v>
      </c>
      <c r="G430" s="18">
        <v>0.74299999999999999</v>
      </c>
      <c r="H430" s="18">
        <v>0.34499999999999997</v>
      </c>
      <c r="I430" s="18">
        <v>0.45</v>
      </c>
      <c r="J430" s="18">
        <v>11</v>
      </c>
      <c r="K430" s="18">
        <v>2</v>
      </c>
      <c r="L430" s="18" t="s">
        <v>52</v>
      </c>
      <c r="M430" s="18" t="s">
        <v>53</v>
      </c>
      <c r="N430" s="18" t="s">
        <v>54</v>
      </c>
      <c r="O430" s="18">
        <v>8</v>
      </c>
      <c r="P430" s="18" t="s">
        <v>30</v>
      </c>
      <c r="Q430" s="18">
        <v>12.3</v>
      </c>
      <c r="R430" s="18">
        <f t="shared" si="39"/>
        <v>3</v>
      </c>
      <c r="S430" s="18">
        <f t="shared" si="40"/>
        <v>2</v>
      </c>
      <c r="T430" s="18">
        <f t="shared" si="41"/>
        <v>0</v>
      </c>
      <c r="U430" s="20" t="str">
        <f t="shared" si="42"/>
        <v>2</v>
      </c>
      <c r="V430" s="21">
        <f t="shared" si="43"/>
        <v>0.84197000000000011</v>
      </c>
      <c r="W430" s="21">
        <f t="shared" si="44"/>
        <v>0.67357600000000017</v>
      </c>
    </row>
    <row r="431" spans="1:23" x14ac:dyDescent="0.25">
      <c r="A431" s="18">
        <v>1823</v>
      </c>
      <c r="B431" s="18" t="s">
        <v>31</v>
      </c>
      <c r="C431" s="18">
        <v>0.72</v>
      </c>
      <c r="D431" s="18">
        <v>0.56000000000000005</v>
      </c>
      <c r="E431" s="18">
        <v>0.18</v>
      </c>
      <c r="F431" s="18">
        <v>1.5865</v>
      </c>
      <c r="G431" s="18">
        <v>0.69099999999999995</v>
      </c>
      <c r="H431" s="18">
        <v>0.375</v>
      </c>
      <c r="I431" s="18">
        <v>0.4425</v>
      </c>
      <c r="J431" s="18">
        <v>11</v>
      </c>
      <c r="K431" s="18">
        <v>1</v>
      </c>
      <c r="L431" s="18" t="s">
        <v>65</v>
      </c>
      <c r="M431" s="18" t="s">
        <v>66</v>
      </c>
      <c r="N431" s="18" t="s">
        <v>29</v>
      </c>
      <c r="O431" s="18">
        <v>7</v>
      </c>
      <c r="P431" s="18" t="s">
        <v>26</v>
      </c>
      <c r="Q431" s="18">
        <v>2.5</v>
      </c>
      <c r="R431" s="18">
        <f t="shared" si="39"/>
        <v>3</v>
      </c>
      <c r="S431" s="18">
        <f t="shared" si="40"/>
        <v>3</v>
      </c>
      <c r="T431" s="18">
        <f t="shared" si="41"/>
        <v>3</v>
      </c>
      <c r="U431" s="20" t="str">
        <f t="shared" si="42"/>
        <v>3</v>
      </c>
      <c r="V431" s="21">
        <f t="shared" si="43"/>
        <v>0.83555666666666661</v>
      </c>
      <c r="W431" s="21">
        <f t="shared" si="44"/>
        <v>0.83555666666666661</v>
      </c>
    </row>
    <row r="432" spans="1:23" x14ac:dyDescent="0.25">
      <c r="A432" s="18">
        <v>2991</v>
      </c>
      <c r="B432" s="18" t="s">
        <v>22</v>
      </c>
      <c r="C432" s="18">
        <v>0.59</v>
      </c>
      <c r="D432" s="18">
        <v>0.44</v>
      </c>
      <c r="E432" s="18">
        <v>0.14000000000000001</v>
      </c>
      <c r="F432" s="18">
        <v>1.0069999999999999</v>
      </c>
      <c r="G432" s="18">
        <v>0.47749999999999998</v>
      </c>
      <c r="H432" s="18">
        <v>0.21049999999999999</v>
      </c>
      <c r="I432" s="18">
        <v>0.29249999999999998</v>
      </c>
      <c r="J432" s="18">
        <v>9</v>
      </c>
      <c r="K432" s="18">
        <v>8</v>
      </c>
      <c r="L432" s="18" t="s">
        <v>55</v>
      </c>
      <c r="M432" s="18" t="s">
        <v>56</v>
      </c>
      <c r="N432" s="18" t="s">
        <v>57</v>
      </c>
      <c r="O432" s="18">
        <v>1</v>
      </c>
      <c r="P432" s="18" t="s">
        <v>21</v>
      </c>
      <c r="Q432" s="18">
        <v>22.1</v>
      </c>
      <c r="R432" s="18">
        <f t="shared" si="39"/>
        <v>3</v>
      </c>
      <c r="S432" s="18">
        <f t="shared" si="40"/>
        <v>2</v>
      </c>
      <c r="T432" s="18">
        <f t="shared" si="41"/>
        <v>0</v>
      </c>
      <c r="U432" s="20" t="str">
        <f t="shared" si="42"/>
        <v>2</v>
      </c>
      <c r="V432" s="21">
        <f t="shared" si="43"/>
        <v>0.48168166666666667</v>
      </c>
      <c r="W432" s="21">
        <f t="shared" si="44"/>
        <v>0.38534533333333337</v>
      </c>
    </row>
    <row r="433" spans="1:23" x14ac:dyDescent="0.25">
      <c r="A433" s="18">
        <v>3519</v>
      </c>
      <c r="B433" s="18" t="s">
        <v>31</v>
      </c>
      <c r="C433" s="18">
        <v>0.71</v>
      </c>
      <c r="D433" s="18">
        <v>0.56999999999999995</v>
      </c>
      <c r="E433" s="18">
        <v>0.19500000000000001</v>
      </c>
      <c r="F433" s="18">
        <v>1.3480000000000001</v>
      </c>
      <c r="G433" s="18">
        <v>0.89849999999999997</v>
      </c>
      <c r="H433" s="18">
        <v>0.44350000000000001</v>
      </c>
      <c r="I433" s="18">
        <v>0.45350000000000001</v>
      </c>
      <c r="J433" s="18">
        <v>11</v>
      </c>
      <c r="K433" s="18">
        <v>8</v>
      </c>
      <c r="L433" s="18" t="s">
        <v>55</v>
      </c>
      <c r="M433" s="18" t="s">
        <v>56</v>
      </c>
      <c r="N433" s="18" t="s">
        <v>57</v>
      </c>
      <c r="O433" s="18">
        <v>5</v>
      </c>
      <c r="P433" s="18" t="s">
        <v>34</v>
      </c>
      <c r="Q433" s="18">
        <v>12.8</v>
      </c>
      <c r="R433" s="18">
        <f t="shared" si="39"/>
        <v>3</v>
      </c>
      <c r="S433" s="18">
        <f t="shared" si="40"/>
        <v>3</v>
      </c>
      <c r="T433" s="18">
        <f t="shared" si="41"/>
        <v>3</v>
      </c>
      <c r="U433" s="20" t="str">
        <f t="shared" si="42"/>
        <v>3</v>
      </c>
      <c r="V433" s="21">
        <f t="shared" si="43"/>
        <v>0.71331666666666671</v>
      </c>
      <c r="W433" s="21">
        <f t="shared" si="44"/>
        <v>0.71331666666666671</v>
      </c>
    </row>
    <row r="434" spans="1:23" x14ac:dyDescent="0.25">
      <c r="A434" s="18">
        <v>3536</v>
      </c>
      <c r="B434" s="18" t="s">
        <v>17</v>
      </c>
      <c r="C434" s="18">
        <v>0.4</v>
      </c>
      <c r="D434" s="18">
        <v>0.26500000000000001</v>
      </c>
      <c r="E434" s="18">
        <v>0.1</v>
      </c>
      <c r="F434" s="18">
        <v>0.27750000000000002</v>
      </c>
      <c r="G434" s="18">
        <v>0.1245</v>
      </c>
      <c r="H434" s="18">
        <v>6.0499999999999998E-2</v>
      </c>
      <c r="I434" s="18">
        <v>0.08</v>
      </c>
      <c r="J434" s="18">
        <v>9</v>
      </c>
      <c r="K434" s="18">
        <v>11</v>
      </c>
      <c r="L434" s="18" t="s">
        <v>37</v>
      </c>
      <c r="M434" s="18" t="s">
        <v>38</v>
      </c>
      <c r="N434" s="18" t="s">
        <v>29</v>
      </c>
      <c r="O434" s="18">
        <v>1</v>
      </c>
      <c r="P434" s="18" t="s">
        <v>21</v>
      </c>
      <c r="Q434" s="18">
        <v>22.1</v>
      </c>
      <c r="R434" s="18">
        <f t="shared" si="39"/>
        <v>3</v>
      </c>
      <c r="S434" s="18">
        <f t="shared" si="40"/>
        <v>2</v>
      </c>
      <c r="T434" s="18">
        <f t="shared" si="41"/>
        <v>0</v>
      </c>
      <c r="U434" s="20" t="str">
        <f t="shared" si="42"/>
        <v>2</v>
      </c>
      <c r="V434" s="21">
        <f t="shared" si="43"/>
        <v>0.11400625</v>
      </c>
      <c r="W434" s="21">
        <f t="shared" si="44"/>
        <v>9.1205000000000008E-2</v>
      </c>
    </row>
    <row r="435" spans="1:23" x14ac:dyDescent="0.25">
      <c r="A435" s="18">
        <v>1298</v>
      </c>
      <c r="B435" s="18" t="s">
        <v>17</v>
      </c>
      <c r="C435" s="18">
        <v>0.53</v>
      </c>
      <c r="D435" s="18">
        <v>0.41499999999999998</v>
      </c>
      <c r="E435" s="18">
        <v>0.13</v>
      </c>
      <c r="F435" s="18">
        <v>0.69399999999999995</v>
      </c>
      <c r="G435" s="18">
        <v>0.39050000000000001</v>
      </c>
      <c r="H435" s="18">
        <v>0.111</v>
      </c>
      <c r="I435" s="18">
        <v>0.16700000000000001</v>
      </c>
      <c r="J435" s="18">
        <v>9</v>
      </c>
      <c r="K435" s="18">
        <v>8</v>
      </c>
      <c r="L435" s="18" t="s">
        <v>55</v>
      </c>
      <c r="M435" s="18" t="s">
        <v>56</v>
      </c>
      <c r="N435" s="18" t="s">
        <v>57</v>
      </c>
      <c r="O435" s="18">
        <v>4</v>
      </c>
      <c r="P435" s="18" t="s">
        <v>59</v>
      </c>
      <c r="Q435" s="18">
        <v>6.1</v>
      </c>
      <c r="R435" s="18">
        <f t="shared" si="39"/>
        <v>3</v>
      </c>
      <c r="S435" s="18">
        <f t="shared" si="40"/>
        <v>2</v>
      </c>
      <c r="T435" s="18">
        <f t="shared" si="41"/>
        <v>0</v>
      </c>
      <c r="U435" s="20" t="str">
        <f t="shared" si="42"/>
        <v>2</v>
      </c>
      <c r="V435" s="21">
        <f t="shared" si="43"/>
        <v>0.32097499999999995</v>
      </c>
      <c r="W435" s="21">
        <f t="shared" si="44"/>
        <v>0.25677999999999995</v>
      </c>
    </row>
    <row r="436" spans="1:23" x14ac:dyDescent="0.25">
      <c r="A436" s="18">
        <v>3957</v>
      </c>
      <c r="B436" s="18" t="s">
        <v>22</v>
      </c>
      <c r="C436" s="18">
        <v>0.51500000000000001</v>
      </c>
      <c r="D436" s="18">
        <v>0.39500000000000002</v>
      </c>
      <c r="E436" s="18">
        <v>0.14000000000000001</v>
      </c>
      <c r="F436" s="18">
        <v>0.68600000000000005</v>
      </c>
      <c r="G436" s="18">
        <v>0.28100000000000003</v>
      </c>
      <c r="H436" s="18">
        <v>0.1255</v>
      </c>
      <c r="I436" s="18">
        <v>0.22</v>
      </c>
      <c r="J436" s="18">
        <v>12</v>
      </c>
      <c r="K436" s="18">
        <v>11</v>
      </c>
      <c r="L436" s="18" t="s">
        <v>37</v>
      </c>
      <c r="M436" s="18" t="s">
        <v>38</v>
      </c>
      <c r="N436" s="18" t="s">
        <v>29</v>
      </c>
      <c r="O436" s="18">
        <v>5</v>
      </c>
      <c r="P436" s="18" t="s">
        <v>34</v>
      </c>
      <c r="Q436" s="18">
        <v>12.8</v>
      </c>
      <c r="R436" s="18">
        <f t="shared" si="39"/>
        <v>3</v>
      </c>
      <c r="S436" s="18">
        <f t="shared" si="40"/>
        <v>2</v>
      </c>
      <c r="T436" s="18">
        <f t="shared" si="41"/>
        <v>0</v>
      </c>
      <c r="U436" s="20" t="str">
        <f t="shared" si="42"/>
        <v>2</v>
      </c>
      <c r="V436" s="21">
        <f t="shared" si="43"/>
        <v>0.31441666666666662</v>
      </c>
      <c r="W436" s="21">
        <f t="shared" si="44"/>
        <v>0.25153333333333333</v>
      </c>
    </row>
    <row r="437" spans="1:23" x14ac:dyDescent="0.25">
      <c r="A437" s="18">
        <v>1499</v>
      </c>
      <c r="B437" s="18" t="s">
        <v>31</v>
      </c>
      <c r="C437" s="18">
        <v>0.625</v>
      </c>
      <c r="D437" s="18">
        <v>0.47</v>
      </c>
      <c r="E437" s="18">
        <v>0.18</v>
      </c>
      <c r="F437" s="18">
        <v>1.1359999999999999</v>
      </c>
      <c r="G437" s="18">
        <v>0.45100000000000001</v>
      </c>
      <c r="H437" s="18">
        <v>0.32450000000000001</v>
      </c>
      <c r="I437" s="18">
        <v>0.30499999999999999</v>
      </c>
      <c r="J437" s="18">
        <v>11</v>
      </c>
      <c r="K437" s="18">
        <v>10</v>
      </c>
      <c r="L437" s="18" t="s">
        <v>23</v>
      </c>
      <c r="M437" s="18" t="s">
        <v>24</v>
      </c>
      <c r="N437" s="18" t="s">
        <v>25</v>
      </c>
      <c r="O437" s="18">
        <v>7</v>
      </c>
      <c r="P437" s="18" t="s">
        <v>26</v>
      </c>
      <c r="Q437" s="18">
        <v>2.5</v>
      </c>
      <c r="R437" s="18">
        <f t="shared" si="39"/>
        <v>3</v>
      </c>
      <c r="S437" s="18">
        <f t="shared" si="40"/>
        <v>3</v>
      </c>
      <c r="T437" s="18">
        <f t="shared" si="41"/>
        <v>3</v>
      </c>
      <c r="U437" s="20" t="str">
        <f t="shared" si="42"/>
        <v>3</v>
      </c>
      <c r="V437" s="21">
        <f t="shared" si="43"/>
        <v>0.56326666666666658</v>
      </c>
      <c r="W437" s="21">
        <f t="shared" si="44"/>
        <v>0.56326666666666658</v>
      </c>
    </row>
    <row r="438" spans="1:23" x14ac:dyDescent="0.25">
      <c r="A438" s="18">
        <v>2396</v>
      </c>
      <c r="B438" s="18" t="s">
        <v>17</v>
      </c>
      <c r="C438" s="18">
        <v>0.61</v>
      </c>
      <c r="D438" s="18">
        <v>0.47499999999999998</v>
      </c>
      <c r="E438" s="18">
        <v>0.17</v>
      </c>
      <c r="F438" s="18">
        <v>1.0385</v>
      </c>
      <c r="G438" s="18">
        <v>0.44350000000000001</v>
      </c>
      <c r="H438" s="18">
        <v>0.24099999999999999</v>
      </c>
      <c r="I438" s="18">
        <v>0.32</v>
      </c>
      <c r="J438" s="18">
        <v>14</v>
      </c>
      <c r="K438" s="18">
        <v>13</v>
      </c>
      <c r="L438" s="18" t="s">
        <v>27</v>
      </c>
      <c r="M438" s="18" t="s">
        <v>28</v>
      </c>
      <c r="N438" s="18" t="s">
        <v>29</v>
      </c>
      <c r="O438" s="18">
        <v>10</v>
      </c>
      <c r="P438" s="18" t="s">
        <v>35</v>
      </c>
      <c r="Q438" s="18">
        <v>24.1</v>
      </c>
      <c r="R438" s="18">
        <f t="shared" si="39"/>
        <v>3</v>
      </c>
      <c r="S438" s="18">
        <f t="shared" si="40"/>
        <v>3</v>
      </c>
      <c r="T438" s="18">
        <f t="shared" si="41"/>
        <v>3</v>
      </c>
      <c r="U438" s="20" t="str">
        <f t="shared" si="42"/>
        <v>3</v>
      </c>
      <c r="V438" s="21">
        <f t="shared" si="43"/>
        <v>0.51146124999999998</v>
      </c>
      <c r="W438" s="21">
        <f t="shared" si="44"/>
        <v>0.51146124999999998</v>
      </c>
    </row>
    <row r="439" spans="1:23" x14ac:dyDescent="0.25">
      <c r="A439" s="18">
        <v>67</v>
      </c>
      <c r="B439" s="18" t="s">
        <v>22</v>
      </c>
      <c r="C439" s="18">
        <v>0.56499999999999995</v>
      </c>
      <c r="D439" s="18">
        <v>0.44</v>
      </c>
      <c r="E439" s="18">
        <v>0.16</v>
      </c>
      <c r="F439" s="18">
        <v>0.91500000000000004</v>
      </c>
      <c r="G439" s="18">
        <v>0.35399999999999998</v>
      </c>
      <c r="H439" s="18">
        <v>0.19350000000000001</v>
      </c>
      <c r="I439" s="18">
        <v>0.32</v>
      </c>
      <c r="J439" s="18">
        <v>12</v>
      </c>
      <c r="K439" s="18">
        <v>13</v>
      </c>
      <c r="L439" s="18" t="s">
        <v>27</v>
      </c>
      <c r="M439" s="18" t="s">
        <v>28</v>
      </c>
      <c r="N439" s="18" t="s">
        <v>29</v>
      </c>
      <c r="O439" s="18">
        <v>4</v>
      </c>
      <c r="P439" s="18" t="s">
        <v>59</v>
      </c>
      <c r="Q439" s="18">
        <v>6.1</v>
      </c>
      <c r="R439" s="18">
        <f t="shared" si="39"/>
        <v>3</v>
      </c>
      <c r="S439" s="18">
        <f t="shared" si="40"/>
        <v>2</v>
      </c>
      <c r="T439" s="18">
        <f t="shared" si="41"/>
        <v>0</v>
      </c>
      <c r="U439" s="20" t="str">
        <f t="shared" si="42"/>
        <v>2</v>
      </c>
      <c r="V439" s="21">
        <f t="shared" si="43"/>
        <v>0.43691250000000009</v>
      </c>
      <c r="W439" s="21">
        <f t="shared" si="44"/>
        <v>0.34953000000000012</v>
      </c>
    </row>
    <row r="440" spans="1:23" x14ac:dyDescent="0.25">
      <c r="A440" s="18">
        <v>199</v>
      </c>
      <c r="B440" s="18" t="s">
        <v>31</v>
      </c>
      <c r="C440" s="18">
        <v>0.56000000000000005</v>
      </c>
      <c r="D440" s="18">
        <v>0.45</v>
      </c>
      <c r="E440" s="18">
        <v>0.16</v>
      </c>
      <c r="F440" s="18">
        <v>0.92200000000000004</v>
      </c>
      <c r="G440" s="18">
        <v>0.432</v>
      </c>
      <c r="H440" s="18">
        <v>0.17799999999999999</v>
      </c>
      <c r="I440" s="18">
        <v>0.26</v>
      </c>
      <c r="J440" s="18">
        <v>15</v>
      </c>
      <c r="K440" s="18">
        <v>6</v>
      </c>
      <c r="L440" s="18" t="s">
        <v>40</v>
      </c>
      <c r="M440" s="18" t="s">
        <v>41</v>
      </c>
      <c r="N440" s="18" t="s">
        <v>42</v>
      </c>
      <c r="O440" s="18">
        <v>9</v>
      </c>
      <c r="P440" s="18" t="s">
        <v>58</v>
      </c>
      <c r="Q440" s="18">
        <v>1.9</v>
      </c>
      <c r="R440" s="18">
        <f t="shared" si="39"/>
        <v>3</v>
      </c>
      <c r="S440" s="18">
        <f t="shared" si="40"/>
        <v>3</v>
      </c>
      <c r="T440" s="18">
        <f t="shared" si="41"/>
        <v>3</v>
      </c>
      <c r="U440" s="20" t="str">
        <f t="shared" si="42"/>
        <v>3</v>
      </c>
      <c r="V440" s="21">
        <f t="shared" si="43"/>
        <v>0.44102333333333338</v>
      </c>
      <c r="W440" s="21">
        <f t="shared" si="44"/>
        <v>0.44102333333333338</v>
      </c>
    </row>
    <row r="441" spans="1:23" x14ac:dyDescent="0.25">
      <c r="A441" s="18">
        <v>372</v>
      </c>
      <c r="B441" s="18" t="s">
        <v>22</v>
      </c>
      <c r="C441" s="18">
        <v>0.66</v>
      </c>
      <c r="D441" s="18">
        <v>0.56499999999999995</v>
      </c>
      <c r="E441" s="18">
        <v>0.19500000000000001</v>
      </c>
      <c r="F441" s="18">
        <v>1.7605</v>
      </c>
      <c r="G441" s="18">
        <v>0.69199999999999995</v>
      </c>
      <c r="H441" s="18">
        <v>0.32650000000000001</v>
      </c>
      <c r="I441" s="18">
        <v>0.5</v>
      </c>
      <c r="J441" s="18">
        <v>16</v>
      </c>
      <c r="K441" s="18">
        <v>8</v>
      </c>
      <c r="L441" s="18" t="s">
        <v>55</v>
      </c>
      <c r="M441" s="18" t="s">
        <v>56</v>
      </c>
      <c r="N441" s="18" t="s">
        <v>57</v>
      </c>
      <c r="O441" s="18">
        <v>1</v>
      </c>
      <c r="P441" s="18" t="s">
        <v>21</v>
      </c>
      <c r="Q441" s="18">
        <v>22.1</v>
      </c>
      <c r="R441" s="18">
        <f t="shared" si="39"/>
        <v>3</v>
      </c>
      <c r="S441" s="18">
        <f t="shared" si="40"/>
        <v>2</v>
      </c>
      <c r="T441" s="18">
        <f t="shared" si="41"/>
        <v>0</v>
      </c>
      <c r="U441" s="20" t="str">
        <f t="shared" si="42"/>
        <v>2</v>
      </c>
      <c r="V441" s="21">
        <f t="shared" si="43"/>
        <v>0.91545999999999983</v>
      </c>
      <c r="W441" s="21">
        <f t="shared" si="44"/>
        <v>0.73236799999999991</v>
      </c>
    </row>
    <row r="442" spans="1:23" x14ac:dyDescent="0.25">
      <c r="A442" s="18">
        <v>1044</v>
      </c>
      <c r="B442" s="18" t="s">
        <v>31</v>
      </c>
      <c r="C442" s="18">
        <v>0.68</v>
      </c>
      <c r="D442" s="18">
        <v>0.53500000000000003</v>
      </c>
      <c r="E442" s="18">
        <v>0.185</v>
      </c>
      <c r="F442" s="18">
        <v>1.607</v>
      </c>
      <c r="G442" s="18">
        <v>0.72450000000000003</v>
      </c>
      <c r="H442" s="18">
        <v>0.32150000000000001</v>
      </c>
      <c r="I442" s="18">
        <v>0.498</v>
      </c>
      <c r="J442" s="18">
        <v>12</v>
      </c>
      <c r="K442" s="18">
        <v>11</v>
      </c>
      <c r="L442" s="18" t="s">
        <v>37</v>
      </c>
      <c r="M442" s="18" t="s">
        <v>38</v>
      </c>
      <c r="N442" s="18" t="s">
        <v>29</v>
      </c>
      <c r="O442" s="18">
        <v>6</v>
      </c>
      <c r="P442" s="18" t="s">
        <v>79</v>
      </c>
      <c r="Q442" s="18">
        <v>14.1</v>
      </c>
      <c r="R442" s="18">
        <f t="shared" si="39"/>
        <v>3</v>
      </c>
      <c r="S442" s="18">
        <f t="shared" si="40"/>
        <v>3</v>
      </c>
      <c r="T442" s="18">
        <f t="shared" si="41"/>
        <v>3</v>
      </c>
      <c r="U442" s="20" t="str">
        <f t="shared" si="42"/>
        <v>3</v>
      </c>
      <c r="V442" s="21">
        <f t="shared" si="43"/>
        <v>0.83028333333333326</v>
      </c>
      <c r="W442" s="21">
        <f t="shared" si="44"/>
        <v>0.83028333333333326</v>
      </c>
    </row>
    <row r="443" spans="1:23" x14ac:dyDescent="0.25">
      <c r="A443" s="18">
        <v>3324</v>
      </c>
      <c r="B443" s="18" t="s">
        <v>22</v>
      </c>
      <c r="C443" s="18">
        <v>0.39500000000000002</v>
      </c>
      <c r="D443" s="18">
        <v>0.3</v>
      </c>
      <c r="E443" s="18">
        <v>0.105</v>
      </c>
      <c r="F443" s="18">
        <v>0.33750000000000002</v>
      </c>
      <c r="G443" s="18">
        <v>0.14349999999999999</v>
      </c>
      <c r="H443" s="18">
        <v>7.5499999999999998E-2</v>
      </c>
      <c r="I443" s="18">
        <v>9.8000000000000004E-2</v>
      </c>
      <c r="J443" s="18">
        <v>12</v>
      </c>
      <c r="K443" s="18">
        <v>13</v>
      </c>
      <c r="L443" s="18" t="s">
        <v>27</v>
      </c>
      <c r="M443" s="18" t="s">
        <v>28</v>
      </c>
      <c r="N443" s="18" t="s">
        <v>29</v>
      </c>
      <c r="O443" s="18">
        <v>9</v>
      </c>
      <c r="P443" s="18" t="s">
        <v>58</v>
      </c>
      <c r="Q443" s="18">
        <v>1.9</v>
      </c>
      <c r="R443" s="18">
        <f t="shared" si="39"/>
        <v>3</v>
      </c>
      <c r="S443" s="18">
        <f t="shared" si="40"/>
        <v>2</v>
      </c>
      <c r="T443" s="18">
        <f t="shared" si="41"/>
        <v>0</v>
      </c>
      <c r="U443" s="20" t="str">
        <f t="shared" si="42"/>
        <v>2</v>
      </c>
      <c r="V443" s="21">
        <f t="shared" si="43"/>
        <v>0.140625</v>
      </c>
      <c r="W443" s="21">
        <f t="shared" si="44"/>
        <v>0.1125</v>
      </c>
    </row>
    <row r="444" spans="1:23" x14ac:dyDescent="0.25">
      <c r="A444" s="18">
        <v>3734</v>
      </c>
      <c r="B444" s="18" t="s">
        <v>31</v>
      </c>
      <c r="C444" s="18">
        <v>0.60499999999999998</v>
      </c>
      <c r="D444" s="18">
        <v>0.45500000000000002</v>
      </c>
      <c r="E444" s="18">
        <v>0.16</v>
      </c>
      <c r="F444" s="18">
        <v>1.1214999999999999</v>
      </c>
      <c r="G444" s="18">
        <v>0.53300000000000003</v>
      </c>
      <c r="H444" s="18">
        <v>0.27300000000000002</v>
      </c>
      <c r="I444" s="18">
        <v>0.27100000000000002</v>
      </c>
      <c r="J444" s="18">
        <v>10</v>
      </c>
      <c r="K444" s="18">
        <v>11</v>
      </c>
      <c r="L444" s="18" t="s">
        <v>37</v>
      </c>
      <c r="M444" s="18" t="s">
        <v>38</v>
      </c>
      <c r="N444" s="18" t="s">
        <v>29</v>
      </c>
      <c r="O444" s="18">
        <v>2</v>
      </c>
      <c r="P444" s="18" t="s">
        <v>70</v>
      </c>
      <c r="Q444" s="18">
        <v>18</v>
      </c>
      <c r="R444" s="18">
        <f t="shared" si="39"/>
        <v>3</v>
      </c>
      <c r="S444" s="18">
        <f t="shared" si="40"/>
        <v>3</v>
      </c>
      <c r="T444" s="18">
        <f t="shared" si="41"/>
        <v>3</v>
      </c>
      <c r="U444" s="20" t="str">
        <f t="shared" si="42"/>
        <v>3</v>
      </c>
      <c r="V444" s="21">
        <f t="shared" si="43"/>
        <v>0.5457966666666666</v>
      </c>
      <c r="W444" s="21">
        <f t="shared" si="44"/>
        <v>0.5457966666666666</v>
      </c>
    </row>
    <row r="445" spans="1:23" x14ac:dyDescent="0.25">
      <c r="A445" s="18">
        <v>1510</v>
      </c>
      <c r="B445" s="18" t="s">
        <v>22</v>
      </c>
      <c r="C445" s="18">
        <v>0.64500000000000002</v>
      </c>
      <c r="D445" s="18">
        <v>0.505</v>
      </c>
      <c r="E445" s="18">
        <v>0.16500000000000001</v>
      </c>
      <c r="F445" s="18">
        <v>1.3180000000000001</v>
      </c>
      <c r="G445" s="18">
        <v>0.55000000000000004</v>
      </c>
      <c r="H445" s="18">
        <v>0.30149999999999999</v>
      </c>
      <c r="I445" s="18">
        <v>0.33500000000000002</v>
      </c>
      <c r="J445" s="18">
        <v>11</v>
      </c>
      <c r="K445" s="18">
        <v>1</v>
      </c>
      <c r="L445" s="18" t="s">
        <v>65</v>
      </c>
      <c r="M445" s="18" t="s">
        <v>66</v>
      </c>
      <c r="N445" s="18" t="s">
        <v>29</v>
      </c>
      <c r="O445" s="18">
        <v>9</v>
      </c>
      <c r="P445" s="18" t="s">
        <v>58</v>
      </c>
      <c r="Q445" s="18">
        <v>1.9</v>
      </c>
      <c r="R445" s="18">
        <f t="shared" si="39"/>
        <v>3</v>
      </c>
      <c r="S445" s="18">
        <f t="shared" si="40"/>
        <v>2</v>
      </c>
      <c r="T445" s="18">
        <f t="shared" si="41"/>
        <v>0</v>
      </c>
      <c r="U445" s="20" t="str">
        <f t="shared" si="42"/>
        <v>2</v>
      </c>
      <c r="V445" s="21">
        <f t="shared" si="43"/>
        <v>0.66229499999999997</v>
      </c>
      <c r="W445" s="21">
        <f t="shared" si="44"/>
        <v>0.52983599999999997</v>
      </c>
    </row>
    <row r="446" spans="1:23" x14ac:dyDescent="0.25">
      <c r="A446" s="18">
        <v>2812</v>
      </c>
      <c r="B446" s="18" t="s">
        <v>31</v>
      </c>
      <c r="C446" s="18">
        <v>0.72499999999999998</v>
      </c>
      <c r="D446" s="18">
        <v>0.56999999999999995</v>
      </c>
      <c r="E446" s="18">
        <v>0.19</v>
      </c>
      <c r="F446" s="18">
        <v>2.3304999999999998</v>
      </c>
      <c r="G446" s="18">
        <v>1.2529999999999999</v>
      </c>
      <c r="H446" s="18">
        <v>0.54100000000000004</v>
      </c>
      <c r="I446" s="18">
        <v>0.52</v>
      </c>
      <c r="J446" s="18">
        <v>9</v>
      </c>
      <c r="K446" s="18">
        <v>12</v>
      </c>
      <c r="L446" s="18" t="s">
        <v>63</v>
      </c>
      <c r="M446" s="18" t="s">
        <v>64</v>
      </c>
      <c r="N446" s="18" t="s">
        <v>29</v>
      </c>
      <c r="O446" s="18">
        <v>1</v>
      </c>
      <c r="P446" s="18" t="s">
        <v>21</v>
      </c>
      <c r="Q446" s="18">
        <v>22.1</v>
      </c>
      <c r="R446" s="18">
        <f t="shared" si="39"/>
        <v>1</v>
      </c>
      <c r="S446" s="18">
        <f t="shared" si="40"/>
        <v>3</v>
      </c>
      <c r="T446" s="18">
        <f t="shared" si="41"/>
        <v>0</v>
      </c>
      <c r="U446" s="20" t="str">
        <f t="shared" si="42"/>
        <v>1</v>
      </c>
      <c r="V446" s="21">
        <f t="shared" si="43"/>
        <v>1.2371070833333331</v>
      </c>
      <c r="W446" s="21">
        <f t="shared" si="44"/>
        <v>1.8556606249999996</v>
      </c>
    </row>
    <row r="447" spans="1:23" x14ac:dyDescent="0.25">
      <c r="A447" s="18">
        <v>915</v>
      </c>
      <c r="B447" s="18" t="s">
        <v>17</v>
      </c>
      <c r="C447" s="18">
        <v>0.37</v>
      </c>
      <c r="D447" s="18">
        <v>0.28000000000000003</v>
      </c>
      <c r="E447" s="18">
        <v>9.5000000000000001E-2</v>
      </c>
      <c r="F447" s="18">
        <v>0.28649999999999998</v>
      </c>
      <c r="G447" s="18">
        <v>0.15049999999999999</v>
      </c>
      <c r="H447" s="18">
        <v>6.9000000000000006E-2</v>
      </c>
      <c r="I447" s="18">
        <v>7.9500000000000001E-2</v>
      </c>
      <c r="J447" s="18">
        <v>7</v>
      </c>
      <c r="K447" s="18">
        <v>12</v>
      </c>
      <c r="L447" s="18" t="s">
        <v>63</v>
      </c>
      <c r="M447" s="18" t="s">
        <v>64</v>
      </c>
      <c r="N447" s="18" t="s">
        <v>29</v>
      </c>
      <c r="O447" s="18">
        <v>1</v>
      </c>
      <c r="P447" s="18" t="s">
        <v>21</v>
      </c>
      <c r="Q447" s="18">
        <v>22.1</v>
      </c>
      <c r="R447" s="18">
        <f t="shared" si="39"/>
        <v>3</v>
      </c>
      <c r="S447" s="18">
        <f t="shared" si="40"/>
        <v>2</v>
      </c>
      <c r="T447" s="18">
        <f t="shared" si="41"/>
        <v>0</v>
      </c>
      <c r="U447" s="20" t="str">
        <f t="shared" si="42"/>
        <v>2</v>
      </c>
      <c r="V447" s="21">
        <f t="shared" si="43"/>
        <v>0.11674874999999998</v>
      </c>
      <c r="W447" s="21">
        <f t="shared" si="44"/>
        <v>9.3398999999999996E-2</v>
      </c>
    </row>
    <row r="448" spans="1:23" x14ac:dyDescent="0.25">
      <c r="A448" s="18">
        <v>2523</v>
      </c>
      <c r="B448" s="18" t="s">
        <v>31</v>
      </c>
      <c r="C448" s="18">
        <v>0.54500000000000004</v>
      </c>
      <c r="D448" s="18">
        <v>0.45</v>
      </c>
      <c r="E448" s="18">
        <v>0.15</v>
      </c>
      <c r="F448" s="18">
        <v>0.87949999999999995</v>
      </c>
      <c r="G448" s="18">
        <v>0.38700000000000001</v>
      </c>
      <c r="H448" s="18">
        <v>0.15</v>
      </c>
      <c r="I448" s="18">
        <v>0.26250000000000001</v>
      </c>
      <c r="J448" s="18">
        <v>11</v>
      </c>
      <c r="K448" s="18">
        <v>2</v>
      </c>
      <c r="L448" s="18" t="s">
        <v>52</v>
      </c>
      <c r="M448" s="18" t="s">
        <v>53</v>
      </c>
      <c r="N448" s="18" t="s">
        <v>54</v>
      </c>
      <c r="O448" s="18">
        <v>4</v>
      </c>
      <c r="P448" s="18" t="s">
        <v>59</v>
      </c>
      <c r="Q448" s="18">
        <v>6.1</v>
      </c>
      <c r="R448" s="18">
        <f t="shared" si="39"/>
        <v>3</v>
      </c>
      <c r="S448" s="18">
        <f t="shared" si="40"/>
        <v>2</v>
      </c>
      <c r="T448" s="18">
        <f t="shared" si="41"/>
        <v>0</v>
      </c>
      <c r="U448" s="20" t="str">
        <f t="shared" si="42"/>
        <v>2</v>
      </c>
      <c r="V448" s="21">
        <f t="shared" si="43"/>
        <v>0.41702958333333334</v>
      </c>
      <c r="W448" s="21">
        <f t="shared" si="44"/>
        <v>0.33362366666666671</v>
      </c>
    </row>
    <row r="449" spans="1:23" x14ac:dyDescent="0.25">
      <c r="A449" s="18">
        <v>1011</v>
      </c>
      <c r="B449" s="18" t="s">
        <v>22</v>
      </c>
      <c r="C449" s="18">
        <v>0.62</v>
      </c>
      <c r="D449" s="18">
        <v>0.51</v>
      </c>
      <c r="E449" s="18">
        <v>0.18</v>
      </c>
      <c r="F449" s="18">
        <v>1.3314999999999999</v>
      </c>
      <c r="G449" s="18">
        <v>0.59399999999999997</v>
      </c>
      <c r="H449" s="18">
        <v>0.27600000000000002</v>
      </c>
      <c r="I449" s="18">
        <v>0.38800000000000001</v>
      </c>
      <c r="J449" s="18">
        <v>11</v>
      </c>
      <c r="K449" s="18">
        <v>13</v>
      </c>
      <c r="L449" s="18" t="s">
        <v>27</v>
      </c>
      <c r="M449" s="18" t="s">
        <v>28</v>
      </c>
      <c r="N449" s="18" t="s">
        <v>29</v>
      </c>
      <c r="O449" s="18">
        <v>10</v>
      </c>
      <c r="P449" s="18" t="s">
        <v>35</v>
      </c>
      <c r="Q449" s="18">
        <v>24.1</v>
      </c>
      <c r="R449" s="18">
        <f t="shared" si="39"/>
        <v>3</v>
      </c>
      <c r="S449" s="18">
        <f t="shared" si="40"/>
        <v>2</v>
      </c>
      <c r="T449" s="18">
        <f t="shared" si="41"/>
        <v>0</v>
      </c>
      <c r="U449" s="20" t="str">
        <f t="shared" si="42"/>
        <v>2</v>
      </c>
      <c r="V449" s="21">
        <f t="shared" si="43"/>
        <v>0.66796916666666672</v>
      </c>
      <c r="W449" s="21">
        <f t="shared" si="44"/>
        <v>0.53437533333333342</v>
      </c>
    </row>
    <row r="450" spans="1:23" x14ac:dyDescent="0.25">
      <c r="A450" s="18">
        <v>3787</v>
      </c>
      <c r="B450" s="18" t="s">
        <v>31</v>
      </c>
      <c r="C450" s="18">
        <v>0.625</v>
      </c>
      <c r="D450" s="18">
        <v>0.5</v>
      </c>
      <c r="E450" s="18">
        <v>0.185</v>
      </c>
      <c r="F450" s="18">
        <v>1.2424999999999999</v>
      </c>
      <c r="G450" s="18">
        <v>0.59950000000000003</v>
      </c>
      <c r="H450" s="18">
        <v>0.248</v>
      </c>
      <c r="I450" s="18">
        <v>0.33500000000000002</v>
      </c>
      <c r="J450" s="18">
        <v>10</v>
      </c>
      <c r="K450" s="18">
        <v>9</v>
      </c>
      <c r="L450" s="18" t="s">
        <v>67</v>
      </c>
      <c r="M450" s="18" t="s">
        <v>68</v>
      </c>
      <c r="N450" s="18" t="s">
        <v>69</v>
      </c>
      <c r="O450" s="18">
        <v>10</v>
      </c>
      <c r="P450" s="18" t="s">
        <v>35</v>
      </c>
      <c r="Q450" s="18">
        <v>24.1</v>
      </c>
      <c r="R450" s="18">
        <f t="shared" ref="R450:R513" si="45">IF(OR(AND(J450&gt;15,B450="I"),AND(B450="M",C450&gt;0.75),OR(AND(I450&gt;0.8,G450&gt;0.5),G450&gt;1.2)),1,3)</f>
        <v>3</v>
      </c>
      <c r="S450" s="18">
        <f t="shared" ref="S450:S513" si="46">IF(OR(AND(I450&lt;0.4,G450&lt;0.4),OR(C450&lt;0.36),OR(AND(J450&gt;15,B450="M"),J450&gt;18,B450="F")),2,3)</f>
        <v>3</v>
      </c>
      <c r="T450" s="18">
        <f t="shared" ref="T450:T513" si="47">IF(AND(R450=3, S450=3),3, 0)</f>
        <v>3</v>
      </c>
      <c r="U450" s="20" t="str">
        <f t="shared" ref="U450:U513" si="48">IF(R450=1,"1",IF(S450=2,"2",IF(AND(R450=3,S450=3),"3")))</f>
        <v>3</v>
      </c>
      <c r="V450" s="21">
        <f t="shared" ref="V450:V513" si="49">(1+1/3*(C450-0.5)+1/3*(D450-0.4)+1/3*(E450-0.4))*F450*0.5</f>
        <v>0.62332083333333332</v>
      </c>
      <c r="W450" s="21">
        <f t="shared" ref="W450:W513" si="50">IF(U450="1", V450*1.5, IF(U450="2", V450*0.8, V450))</f>
        <v>0.62332083333333332</v>
      </c>
    </row>
    <row r="451" spans="1:23" x14ac:dyDescent="0.25">
      <c r="A451" s="18">
        <v>2291</v>
      </c>
      <c r="B451" s="18" t="s">
        <v>17</v>
      </c>
      <c r="C451" s="18">
        <v>0.32500000000000001</v>
      </c>
      <c r="D451" s="18">
        <v>0.27</v>
      </c>
      <c r="E451" s="18">
        <v>0.1</v>
      </c>
      <c r="F451" s="18">
        <v>0.185</v>
      </c>
      <c r="G451" s="18">
        <v>0.08</v>
      </c>
      <c r="H451" s="18">
        <v>4.3499999999999997E-2</v>
      </c>
      <c r="I451" s="18">
        <v>6.5000000000000002E-2</v>
      </c>
      <c r="J451" s="18">
        <v>6</v>
      </c>
      <c r="K451" s="18">
        <v>14</v>
      </c>
      <c r="L451" s="18" t="s">
        <v>60</v>
      </c>
      <c r="M451" s="18" t="s">
        <v>61</v>
      </c>
      <c r="N451" s="18" t="s">
        <v>62</v>
      </c>
      <c r="O451" s="18">
        <v>4</v>
      </c>
      <c r="P451" s="18" t="s">
        <v>59</v>
      </c>
      <c r="Q451" s="18">
        <v>6.1</v>
      </c>
      <c r="R451" s="18">
        <f t="shared" si="45"/>
        <v>3</v>
      </c>
      <c r="S451" s="18">
        <f t="shared" si="46"/>
        <v>2</v>
      </c>
      <c r="T451" s="18">
        <f t="shared" si="47"/>
        <v>0</v>
      </c>
      <c r="U451" s="20" t="str">
        <f t="shared" si="48"/>
        <v>2</v>
      </c>
      <c r="V451" s="21">
        <f t="shared" si="49"/>
        <v>7.3845833333333333E-2</v>
      </c>
      <c r="W451" s="21">
        <f t="shared" si="50"/>
        <v>5.9076666666666666E-2</v>
      </c>
    </row>
    <row r="452" spans="1:23" x14ac:dyDescent="0.25">
      <c r="A452" s="18">
        <v>1097</v>
      </c>
      <c r="B452" s="18" t="s">
        <v>17</v>
      </c>
      <c r="C452" s="18">
        <v>0.47499999999999998</v>
      </c>
      <c r="D452" s="18">
        <v>0.35</v>
      </c>
      <c r="E452" s="18">
        <v>0.1</v>
      </c>
      <c r="F452" s="18">
        <v>0.45450000000000002</v>
      </c>
      <c r="G452" s="18">
        <v>0.2165</v>
      </c>
      <c r="H452" s="18">
        <v>0.111</v>
      </c>
      <c r="I452" s="18">
        <v>0.115</v>
      </c>
      <c r="J452" s="18">
        <v>7</v>
      </c>
      <c r="K452" s="18">
        <v>2</v>
      </c>
      <c r="L452" s="18" t="s">
        <v>52</v>
      </c>
      <c r="M452" s="18" t="s">
        <v>53</v>
      </c>
      <c r="N452" s="18" t="s">
        <v>54</v>
      </c>
      <c r="O452" s="18">
        <v>5</v>
      </c>
      <c r="P452" s="18" t="s">
        <v>34</v>
      </c>
      <c r="Q452" s="18">
        <v>12.8</v>
      </c>
      <c r="R452" s="18">
        <f t="shared" si="45"/>
        <v>3</v>
      </c>
      <c r="S452" s="18">
        <f t="shared" si="46"/>
        <v>2</v>
      </c>
      <c r="T452" s="18">
        <f t="shared" si="47"/>
        <v>0</v>
      </c>
      <c r="U452" s="20" t="str">
        <f t="shared" si="48"/>
        <v>2</v>
      </c>
      <c r="V452" s="21">
        <f t="shared" si="49"/>
        <v>0.19884375000000001</v>
      </c>
      <c r="W452" s="21">
        <f t="shared" si="50"/>
        <v>0.15907500000000002</v>
      </c>
    </row>
    <row r="453" spans="1:23" x14ac:dyDescent="0.25">
      <c r="A453" s="18">
        <v>2455</v>
      </c>
      <c r="B453" s="18" t="s">
        <v>17</v>
      </c>
      <c r="C453" s="18">
        <v>0.27500000000000002</v>
      </c>
      <c r="D453" s="18">
        <v>0.2</v>
      </c>
      <c r="E453" s="18">
        <v>6.5000000000000002E-2</v>
      </c>
      <c r="F453" s="18">
        <v>9.1999999999999998E-2</v>
      </c>
      <c r="G453" s="18">
        <v>3.85E-2</v>
      </c>
      <c r="H453" s="18">
        <v>2.35E-2</v>
      </c>
      <c r="I453" s="18">
        <v>2.7E-2</v>
      </c>
      <c r="J453" s="18">
        <v>5</v>
      </c>
      <c r="K453" s="18">
        <v>2</v>
      </c>
      <c r="L453" s="18" t="s">
        <v>52</v>
      </c>
      <c r="M453" s="18" t="s">
        <v>53</v>
      </c>
      <c r="N453" s="18" t="s">
        <v>54</v>
      </c>
      <c r="O453" s="18">
        <v>4</v>
      </c>
      <c r="P453" s="18" t="s">
        <v>59</v>
      </c>
      <c r="Q453" s="18">
        <v>6.1</v>
      </c>
      <c r="R453" s="18">
        <f t="shared" si="45"/>
        <v>3</v>
      </c>
      <c r="S453" s="18">
        <f t="shared" si="46"/>
        <v>2</v>
      </c>
      <c r="T453" s="18">
        <f t="shared" si="47"/>
        <v>0</v>
      </c>
      <c r="U453" s="20" t="str">
        <f t="shared" si="48"/>
        <v>2</v>
      </c>
      <c r="V453" s="21">
        <f t="shared" si="49"/>
        <v>3.4346666666666664E-2</v>
      </c>
      <c r="W453" s="21">
        <f t="shared" si="50"/>
        <v>2.7477333333333333E-2</v>
      </c>
    </row>
    <row r="454" spans="1:23" x14ac:dyDescent="0.25">
      <c r="A454" s="18">
        <v>1338</v>
      </c>
      <c r="B454" s="18" t="s">
        <v>31</v>
      </c>
      <c r="C454" s="18">
        <v>0.57999999999999996</v>
      </c>
      <c r="D454" s="18">
        <v>0.46</v>
      </c>
      <c r="E454" s="18">
        <v>0.155</v>
      </c>
      <c r="F454" s="18">
        <v>1.4395</v>
      </c>
      <c r="G454" s="18">
        <v>0.67149999999999999</v>
      </c>
      <c r="H454" s="18">
        <v>0.27300000000000002</v>
      </c>
      <c r="I454" s="18">
        <v>0.29549999999999998</v>
      </c>
      <c r="J454" s="18">
        <v>10</v>
      </c>
      <c r="K454" s="18">
        <v>11</v>
      </c>
      <c r="L454" s="18" t="s">
        <v>37</v>
      </c>
      <c r="M454" s="18" t="s">
        <v>38</v>
      </c>
      <c r="N454" s="18" t="s">
        <v>29</v>
      </c>
      <c r="O454" s="18">
        <v>10</v>
      </c>
      <c r="P454" s="18" t="s">
        <v>35</v>
      </c>
      <c r="Q454" s="18">
        <v>24.1</v>
      </c>
      <c r="R454" s="18">
        <f t="shared" si="45"/>
        <v>3</v>
      </c>
      <c r="S454" s="18">
        <f t="shared" si="46"/>
        <v>3</v>
      </c>
      <c r="T454" s="18">
        <f t="shared" si="47"/>
        <v>3</v>
      </c>
      <c r="U454" s="20" t="str">
        <f t="shared" si="48"/>
        <v>3</v>
      </c>
      <c r="V454" s="21">
        <f t="shared" si="49"/>
        <v>0.69455875</v>
      </c>
      <c r="W454" s="21">
        <f t="shared" si="50"/>
        <v>0.69455875</v>
      </c>
    </row>
    <row r="455" spans="1:23" x14ac:dyDescent="0.25">
      <c r="A455" s="18">
        <v>1650</v>
      </c>
      <c r="B455" s="18" t="s">
        <v>17</v>
      </c>
      <c r="C455" s="18">
        <v>0.59</v>
      </c>
      <c r="D455" s="18">
        <v>0.45</v>
      </c>
      <c r="E455" s="18">
        <v>0.14499999999999999</v>
      </c>
      <c r="F455" s="18">
        <v>1.022</v>
      </c>
      <c r="G455" s="18">
        <v>0.42799999999999999</v>
      </c>
      <c r="H455" s="18">
        <v>0.26800000000000002</v>
      </c>
      <c r="I455" s="18">
        <v>0.26500000000000001</v>
      </c>
      <c r="J455" s="18">
        <v>10</v>
      </c>
      <c r="K455" s="18">
        <v>8</v>
      </c>
      <c r="L455" s="18" t="s">
        <v>55</v>
      </c>
      <c r="M455" s="18" t="s">
        <v>56</v>
      </c>
      <c r="N455" s="18" t="s">
        <v>57</v>
      </c>
      <c r="O455" s="18">
        <v>10</v>
      </c>
      <c r="P455" s="18" t="s">
        <v>35</v>
      </c>
      <c r="Q455" s="18">
        <v>24.1</v>
      </c>
      <c r="R455" s="18">
        <f t="shared" si="45"/>
        <v>3</v>
      </c>
      <c r="S455" s="18">
        <f t="shared" si="46"/>
        <v>3</v>
      </c>
      <c r="T455" s="18">
        <f t="shared" si="47"/>
        <v>3</v>
      </c>
      <c r="U455" s="20" t="str">
        <f t="shared" si="48"/>
        <v>3</v>
      </c>
      <c r="V455" s="21">
        <f t="shared" si="49"/>
        <v>0.49141166666666669</v>
      </c>
      <c r="W455" s="21">
        <f t="shared" si="50"/>
        <v>0.49141166666666669</v>
      </c>
    </row>
    <row r="456" spans="1:23" x14ac:dyDescent="0.25">
      <c r="A456" s="18">
        <v>3494</v>
      </c>
      <c r="B456" s="18" t="s">
        <v>31</v>
      </c>
      <c r="C456" s="18">
        <v>0.55500000000000005</v>
      </c>
      <c r="D456" s="18">
        <v>0.44</v>
      </c>
      <c r="E456" s="18">
        <v>0.15</v>
      </c>
      <c r="F456" s="18">
        <v>0.83799999999999997</v>
      </c>
      <c r="G456" s="18">
        <v>0.41549999999999998</v>
      </c>
      <c r="H456" s="18">
        <v>0.14599999999999999</v>
      </c>
      <c r="I456" s="18">
        <v>0.23</v>
      </c>
      <c r="J456" s="18">
        <v>8</v>
      </c>
      <c r="K456" s="18">
        <v>1</v>
      </c>
      <c r="L456" s="18" t="s">
        <v>65</v>
      </c>
      <c r="M456" s="18" t="s">
        <v>66</v>
      </c>
      <c r="N456" s="18" t="s">
        <v>29</v>
      </c>
      <c r="O456" s="18">
        <v>2</v>
      </c>
      <c r="P456" s="18" t="s">
        <v>70</v>
      </c>
      <c r="Q456" s="18">
        <v>18</v>
      </c>
      <c r="R456" s="18">
        <f t="shared" si="45"/>
        <v>3</v>
      </c>
      <c r="S456" s="18">
        <f t="shared" si="46"/>
        <v>3</v>
      </c>
      <c r="T456" s="18">
        <f t="shared" si="47"/>
        <v>3</v>
      </c>
      <c r="U456" s="20" t="str">
        <f t="shared" si="48"/>
        <v>3</v>
      </c>
      <c r="V456" s="21">
        <f t="shared" si="49"/>
        <v>0.39735166666666666</v>
      </c>
      <c r="W456" s="21">
        <f t="shared" si="50"/>
        <v>0.39735166666666666</v>
      </c>
    </row>
    <row r="457" spans="1:23" x14ac:dyDescent="0.25">
      <c r="A457" s="18">
        <v>1427</v>
      </c>
      <c r="B457" s="18" t="s">
        <v>22</v>
      </c>
      <c r="C457" s="18">
        <v>0.745</v>
      </c>
      <c r="D457" s="18">
        <v>0.56999999999999995</v>
      </c>
      <c r="E457" s="18">
        <v>0.215</v>
      </c>
      <c r="F457" s="18">
        <v>2.25</v>
      </c>
      <c r="G457" s="18">
        <v>1.1565000000000001</v>
      </c>
      <c r="H457" s="18">
        <v>0.44600000000000001</v>
      </c>
      <c r="I457" s="18">
        <v>0.55800000000000005</v>
      </c>
      <c r="J457" s="18">
        <v>9</v>
      </c>
      <c r="K457" s="18">
        <v>7</v>
      </c>
      <c r="L457" s="18" t="s">
        <v>43</v>
      </c>
      <c r="M457" s="18" t="s">
        <v>44</v>
      </c>
      <c r="N457" s="18" t="s">
        <v>45</v>
      </c>
      <c r="O457" s="18">
        <v>9</v>
      </c>
      <c r="P457" s="18" t="s">
        <v>58</v>
      </c>
      <c r="Q457" s="18">
        <v>1.9</v>
      </c>
      <c r="R457" s="18">
        <f t="shared" si="45"/>
        <v>3</v>
      </c>
      <c r="S457" s="18">
        <f t="shared" si="46"/>
        <v>2</v>
      </c>
      <c r="T457" s="18">
        <f t="shared" si="47"/>
        <v>0</v>
      </c>
      <c r="U457" s="20" t="str">
        <f t="shared" si="48"/>
        <v>2</v>
      </c>
      <c r="V457" s="21">
        <f t="shared" si="49"/>
        <v>1.2112499999999997</v>
      </c>
      <c r="W457" s="21">
        <f t="shared" si="50"/>
        <v>0.96899999999999986</v>
      </c>
    </row>
    <row r="458" spans="1:23" x14ac:dyDescent="0.25">
      <c r="A458" s="18">
        <v>834</v>
      </c>
      <c r="B458" s="18" t="s">
        <v>17</v>
      </c>
      <c r="C458" s="18">
        <v>0.44500000000000001</v>
      </c>
      <c r="D458" s="18">
        <v>0.33500000000000002</v>
      </c>
      <c r="E458" s="18">
        <v>0.1</v>
      </c>
      <c r="F458" s="18">
        <v>0.48949999999999999</v>
      </c>
      <c r="G458" s="18">
        <v>0.27450000000000002</v>
      </c>
      <c r="H458" s="18">
        <v>8.5999999999999993E-2</v>
      </c>
      <c r="I458" s="18">
        <v>0.1105</v>
      </c>
      <c r="J458" s="18">
        <v>7</v>
      </c>
      <c r="K458" s="18">
        <v>6</v>
      </c>
      <c r="L458" s="18" t="s">
        <v>40</v>
      </c>
      <c r="M458" s="18" t="s">
        <v>41</v>
      </c>
      <c r="N458" s="18" t="s">
        <v>42</v>
      </c>
      <c r="O458" s="18">
        <v>1</v>
      </c>
      <c r="P458" s="18" t="s">
        <v>21</v>
      </c>
      <c r="Q458" s="18">
        <v>22.1</v>
      </c>
      <c r="R458" s="18">
        <f t="shared" si="45"/>
        <v>3</v>
      </c>
      <c r="S458" s="18">
        <f t="shared" si="46"/>
        <v>2</v>
      </c>
      <c r="T458" s="18">
        <f t="shared" si="47"/>
        <v>0</v>
      </c>
      <c r="U458" s="20" t="str">
        <f t="shared" si="48"/>
        <v>2</v>
      </c>
      <c r="V458" s="21">
        <f t="shared" si="49"/>
        <v>0.21048500000000001</v>
      </c>
      <c r="W458" s="21">
        <f t="shared" si="50"/>
        <v>0.16838800000000001</v>
      </c>
    </row>
    <row r="459" spans="1:23" x14ac:dyDescent="0.25">
      <c r="A459" s="18">
        <v>4124</v>
      </c>
      <c r="B459" s="18" t="s">
        <v>17</v>
      </c>
      <c r="C459" s="18">
        <v>0.49</v>
      </c>
      <c r="D459" s="18">
        <v>0.375</v>
      </c>
      <c r="E459" s="18">
        <v>0.115</v>
      </c>
      <c r="F459" s="18">
        <v>0.55700000000000005</v>
      </c>
      <c r="G459" s="18">
        <v>0.22750000000000001</v>
      </c>
      <c r="H459" s="18">
        <v>0.13350000000000001</v>
      </c>
      <c r="I459" s="18">
        <v>0.17649999999999999</v>
      </c>
      <c r="J459" s="18">
        <v>8</v>
      </c>
      <c r="K459" s="18">
        <v>8</v>
      </c>
      <c r="L459" s="18" t="s">
        <v>55</v>
      </c>
      <c r="M459" s="18" t="s">
        <v>56</v>
      </c>
      <c r="N459" s="18" t="s">
        <v>57</v>
      </c>
      <c r="O459" s="18">
        <v>5</v>
      </c>
      <c r="P459" s="18" t="s">
        <v>34</v>
      </c>
      <c r="Q459" s="18">
        <v>12.8</v>
      </c>
      <c r="R459" s="18">
        <f t="shared" si="45"/>
        <v>3</v>
      </c>
      <c r="S459" s="18">
        <f t="shared" si="46"/>
        <v>2</v>
      </c>
      <c r="T459" s="18">
        <f t="shared" si="47"/>
        <v>0</v>
      </c>
      <c r="U459" s="20" t="str">
        <f t="shared" si="48"/>
        <v>2</v>
      </c>
      <c r="V459" s="21">
        <f t="shared" si="49"/>
        <v>0.24879333333333339</v>
      </c>
      <c r="W459" s="21">
        <f t="shared" si="50"/>
        <v>0.19903466666666672</v>
      </c>
    </row>
    <row r="460" spans="1:23" x14ac:dyDescent="0.25">
      <c r="A460" s="18">
        <v>1616</v>
      </c>
      <c r="B460" s="18" t="s">
        <v>17</v>
      </c>
      <c r="C460" s="18">
        <v>0.55000000000000004</v>
      </c>
      <c r="D460" s="18">
        <v>0.42499999999999999</v>
      </c>
      <c r="E460" s="18">
        <v>0.15</v>
      </c>
      <c r="F460" s="18">
        <v>0.76649999999999996</v>
      </c>
      <c r="G460" s="18">
        <v>0.33900000000000002</v>
      </c>
      <c r="H460" s="18">
        <v>0.17599999999999999</v>
      </c>
      <c r="I460" s="18">
        <v>0.21</v>
      </c>
      <c r="J460" s="18">
        <v>8</v>
      </c>
      <c r="K460" s="18">
        <v>1</v>
      </c>
      <c r="L460" s="18" t="s">
        <v>65</v>
      </c>
      <c r="M460" s="18" t="s">
        <v>66</v>
      </c>
      <c r="N460" s="18" t="s">
        <v>29</v>
      </c>
      <c r="O460" s="18">
        <v>6</v>
      </c>
      <c r="P460" s="18" t="s">
        <v>79</v>
      </c>
      <c r="Q460" s="18">
        <v>14.1</v>
      </c>
      <c r="R460" s="18">
        <f t="shared" si="45"/>
        <v>3</v>
      </c>
      <c r="S460" s="18">
        <f t="shared" si="46"/>
        <v>2</v>
      </c>
      <c r="T460" s="18">
        <f t="shared" si="47"/>
        <v>0</v>
      </c>
      <c r="U460" s="20" t="str">
        <f t="shared" si="48"/>
        <v>2</v>
      </c>
      <c r="V460" s="21">
        <f t="shared" si="49"/>
        <v>0.36089374999999996</v>
      </c>
      <c r="W460" s="21">
        <f t="shared" si="50"/>
        <v>0.288715</v>
      </c>
    </row>
    <row r="461" spans="1:23" x14ac:dyDescent="0.25">
      <c r="A461" s="18">
        <v>3049</v>
      </c>
      <c r="B461" s="18" t="s">
        <v>17</v>
      </c>
      <c r="C461" s="18">
        <v>0.59</v>
      </c>
      <c r="D461" s="18">
        <v>0.47</v>
      </c>
      <c r="E461" s="18">
        <v>0.14499999999999999</v>
      </c>
      <c r="F461" s="18">
        <v>0.97399999999999998</v>
      </c>
      <c r="G461" s="18">
        <v>0.45300000000000001</v>
      </c>
      <c r="H461" s="18">
        <v>0.23599999999999999</v>
      </c>
      <c r="I461" s="18">
        <v>0.28899999999999998</v>
      </c>
      <c r="J461" s="18">
        <v>8</v>
      </c>
      <c r="K461" s="18">
        <v>7</v>
      </c>
      <c r="L461" s="18" t="s">
        <v>43</v>
      </c>
      <c r="M461" s="18" t="s">
        <v>44</v>
      </c>
      <c r="N461" s="18" t="s">
        <v>45</v>
      </c>
      <c r="O461" s="18">
        <v>2</v>
      </c>
      <c r="P461" s="18" t="s">
        <v>70</v>
      </c>
      <c r="Q461" s="18">
        <v>18</v>
      </c>
      <c r="R461" s="18">
        <f t="shared" si="45"/>
        <v>3</v>
      </c>
      <c r="S461" s="18">
        <f t="shared" si="46"/>
        <v>3</v>
      </c>
      <c r="T461" s="18">
        <f t="shared" si="47"/>
        <v>3</v>
      </c>
      <c r="U461" s="20" t="str">
        <f t="shared" si="48"/>
        <v>3</v>
      </c>
      <c r="V461" s="21">
        <f t="shared" si="49"/>
        <v>0.47157833333333327</v>
      </c>
      <c r="W461" s="21">
        <f t="shared" si="50"/>
        <v>0.47157833333333327</v>
      </c>
    </row>
    <row r="462" spans="1:23" x14ac:dyDescent="0.25">
      <c r="A462" s="18">
        <v>1183</v>
      </c>
      <c r="B462" s="18" t="s">
        <v>22</v>
      </c>
      <c r="C462" s="18">
        <v>0.66</v>
      </c>
      <c r="D462" s="18">
        <v>0.53</v>
      </c>
      <c r="E462" s="18">
        <v>0.185</v>
      </c>
      <c r="F462" s="18">
        <v>1.3460000000000001</v>
      </c>
      <c r="G462" s="18">
        <v>0.54600000000000004</v>
      </c>
      <c r="H462" s="18">
        <v>0.27050000000000002</v>
      </c>
      <c r="I462" s="18">
        <v>0.47599999999999998</v>
      </c>
      <c r="J462" s="18">
        <v>11</v>
      </c>
      <c r="K462" s="18">
        <v>5</v>
      </c>
      <c r="L462" s="18" t="s">
        <v>49</v>
      </c>
      <c r="M462" s="18" t="s">
        <v>50</v>
      </c>
      <c r="N462" s="18" t="s">
        <v>51</v>
      </c>
      <c r="O462" s="18">
        <v>10</v>
      </c>
      <c r="P462" s="18" t="s">
        <v>35</v>
      </c>
      <c r="Q462" s="18">
        <v>24.1</v>
      </c>
      <c r="R462" s="18">
        <f t="shared" si="45"/>
        <v>3</v>
      </c>
      <c r="S462" s="18">
        <f t="shared" si="46"/>
        <v>2</v>
      </c>
      <c r="T462" s="18">
        <f t="shared" si="47"/>
        <v>0</v>
      </c>
      <c r="U462" s="20" t="str">
        <f t="shared" si="48"/>
        <v>2</v>
      </c>
      <c r="V462" s="21">
        <f t="shared" si="49"/>
        <v>0.68982500000000002</v>
      </c>
      <c r="W462" s="21">
        <f t="shared" si="50"/>
        <v>0.55186000000000002</v>
      </c>
    </row>
    <row r="463" spans="1:23" x14ac:dyDescent="0.25">
      <c r="A463" s="18">
        <v>3816</v>
      </c>
      <c r="B463" s="18" t="s">
        <v>17</v>
      </c>
      <c r="C463" s="18">
        <v>0.46</v>
      </c>
      <c r="D463" s="18">
        <v>0.34</v>
      </c>
      <c r="E463" s="18">
        <v>0.1</v>
      </c>
      <c r="F463" s="18">
        <v>0.38600000000000001</v>
      </c>
      <c r="G463" s="18">
        <v>0.18049999999999999</v>
      </c>
      <c r="H463" s="18">
        <v>8.7499999999999994E-2</v>
      </c>
      <c r="I463" s="18">
        <v>9.6500000000000002E-2</v>
      </c>
      <c r="J463" s="18">
        <v>8</v>
      </c>
      <c r="K463" s="18">
        <v>1</v>
      </c>
      <c r="L463" s="18" t="s">
        <v>65</v>
      </c>
      <c r="M463" s="18" t="s">
        <v>66</v>
      </c>
      <c r="N463" s="18" t="s">
        <v>29</v>
      </c>
      <c r="O463" s="18">
        <v>1</v>
      </c>
      <c r="P463" s="18" t="s">
        <v>21</v>
      </c>
      <c r="Q463" s="18">
        <v>22.1</v>
      </c>
      <c r="R463" s="18">
        <f t="shared" si="45"/>
        <v>3</v>
      </c>
      <c r="S463" s="18">
        <f t="shared" si="46"/>
        <v>2</v>
      </c>
      <c r="T463" s="18">
        <f t="shared" si="47"/>
        <v>0</v>
      </c>
      <c r="U463" s="20" t="str">
        <f t="shared" si="48"/>
        <v>2</v>
      </c>
      <c r="V463" s="21">
        <f t="shared" si="49"/>
        <v>0.16726666666666667</v>
      </c>
      <c r="W463" s="21">
        <f t="shared" si="50"/>
        <v>0.13381333333333334</v>
      </c>
    </row>
    <row r="464" spans="1:23" x14ac:dyDescent="0.25">
      <c r="A464" s="18">
        <v>2497</v>
      </c>
      <c r="B464" s="18" t="s">
        <v>22</v>
      </c>
      <c r="C464" s="18">
        <v>0.52</v>
      </c>
      <c r="D464" s="18">
        <v>0.4</v>
      </c>
      <c r="E464" s="18">
        <v>0.13</v>
      </c>
      <c r="F464" s="18">
        <v>0.62450000000000006</v>
      </c>
      <c r="G464" s="18">
        <v>0.215</v>
      </c>
      <c r="H464" s="18">
        <v>0.20649999999999999</v>
      </c>
      <c r="I464" s="18">
        <v>0.17</v>
      </c>
      <c r="J464" s="18">
        <v>15</v>
      </c>
      <c r="K464" s="18">
        <v>2</v>
      </c>
      <c r="L464" s="18" t="s">
        <v>52</v>
      </c>
      <c r="M464" s="18" t="s">
        <v>53</v>
      </c>
      <c r="N464" s="18" t="s">
        <v>54</v>
      </c>
      <c r="O464" s="18">
        <v>9</v>
      </c>
      <c r="P464" s="18" t="s">
        <v>58</v>
      </c>
      <c r="Q464" s="18">
        <v>1.9</v>
      </c>
      <c r="R464" s="18">
        <f t="shared" si="45"/>
        <v>3</v>
      </c>
      <c r="S464" s="18">
        <f t="shared" si="46"/>
        <v>2</v>
      </c>
      <c r="T464" s="18">
        <f t="shared" si="47"/>
        <v>0</v>
      </c>
      <c r="U464" s="20" t="str">
        <f t="shared" si="48"/>
        <v>2</v>
      </c>
      <c r="V464" s="21">
        <f t="shared" si="49"/>
        <v>0.2862291666666667</v>
      </c>
      <c r="W464" s="21">
        <f t="shared" si="50"/>
        <v>0.22898333333333337</v>
      </c>
    </row>
    <row r="465" spans="1:23" x14ac:dyDescent="0.25">
      <c r="A465" s="18">
        <v>1081</v>
      </c>
      <c r="B465" s="18" t="s">
        <v>31</v>
      </c>
      <c r="C465" s="18">
        <v>0.43</v>
      </c>
      <c r="D465" s="18">
        <v>0.33500000000000002</v>
      </c>
      <c r="E465" s="18">
        <v>0.12</v>
      </c>
      <c r="F465" s="18">
        <v>0.39700000000000002</v>
      </c>
      <c r="G465" s="18">
        <v>0.19850000000000001</v>
      </c>
      <c r="H465" s="18">
        <v>8.6499999999999994E-2</v>
      </c>
      <c r="I465" s="18">
        <v>0.10349999999999999</v>
      </c>
      <c r="J465" s="18">
        <v>7</v>
      </c>
      <c r="K465" s="18">
        <v>1</v>
      </c>
      <c r="L465" s="18" t="s">
        <v>65</v>
      </c>
      <c r="M465" s="18" t="s">
        <v>66</v>
      </c>
      <c r="N465" s="18" t="s">
        <v>29</v>
      </c>
      <c r="O465" s="18">
        <v>6</v>
      </c>
      <c r="P465" s="18" t="s">
        <v>79</v>
      </c>
      <c r="Q465" s="18">
        <v>14.1</v>
      </c>
      <c r="R465" s="18">
        <f t="shared" si="45"/>
        <v>3</v>
      </c>
      <c r="S465" s="18">
        <f t="shared" si="46"/>
        <v>2</v>
      </c>
      <c r="T465" s="18">
        <f t="shared" si="47"/>
        <v>0</v>
      </c>
      <c r="U465" s="20" t="str">
        <f t="shared" si="48"/>
        <v>2</v>
      </c>
      <c r="V465" s="21">
        <f t="shared" si="49"/>
        <v>0.17104083333333334</v>
      </c>
      <c r="W465" s="21">
        <f t="shared" si="50"/>
        <v>0.13683266666666669</v>
      </c>
    </row>
    <row r="466" spans="1:23" x14ac:dyDescent="0.25">
      <c r="A466" s="18">
        <v>3554</v>
      </c>
      <c r="B466" s="18" t="s">
        <v>17</v>
      </c>
      <c r="C466" s="18">
        <v>0.53</v>
      </c>
      <c r="D466" s="18">
        <v>0.40500000000000003</v>
      </c>
      <c r="E466" s="18">
        <v>0.13</v>
      </c>
      <c r="F466" s="18">
        <v>0.66149999999999998</v>
      </c>
      <c r="G466" s="18">
        <v>0.29449999999999998</v>
      </c>
      <c r="H466" s="18">
        <v>0.13950000000000001</v>
      </c>
      <c r="I466" s="18">
        <v>0.19</v>
      </c>
      <c r="J466" s="18">
        <v>9</v>
      </c>
      <c r="K466" s="18">
        <v>2</v>
      </c>
      <c r="L466" s="18" t="s">
        <v>52</v>
      </c>
      <c r="M466" s="18" t="s">
        <v>53</v>
      </c>
      <c r="N466" s="18" t="s">
        <v>54</v>
      </c>
      <c r="O466" s="18">
        <v>4</v>
      </c>
      <c r="P466" s="18" t="s">
        <v>59</v>
      </c>
      <c r="Q466" s="18">
        <v>6.1</v>
      </c>
      <c r="R466" s="18">
        <f t="shared" si="45"/>
        <v>3</v>
      </c>
      <c r="S466" s="18">
        <f t="shared" si="46"/>
        <v>2</v>
      </c>
      <c r="T466" s="18">
        <f t="shared" si="47"/>
        <v>0</v>
      </c>
      <c r="U466" s="20" t="str">
        <f t="shared" si="48"/>
        <v>2</v>
      </c>
      <c r="V466" s="21">
        <f t="shared" si="49"/>
        <v>0.30484125000000001</v>
      </c>
      <c r="W466" s="21">
        <f t="shared" si="50"/>
        <v>0.24387300000000001</v>
      </c>
    </row>
    <row r="467" spans="1:23" x14ac:dyDescent="0.25">
      <c r="A467" s="18">
        <v>2655</v>
      </c>
      <c r="B467" s="18" t="s">
        <v>22</v>
      </c>
      <c r="C467" s="18">
        <v>0.54500000000000004</v>
      </c>
      <c r="D467" s="18">
        <v>0.43</v>
      </c>
      <c r="E467" s="18">
        <v>0.14000000000000001</v>
      </c>
      <c r="F467" s="18">
        <v>0.83199999999999996</v>
      </c>
      <c r="G467" s="18">
        <v>0.4355</v>
      </c>
      <c r="H467" s="18">
        <v>0.17</v>
      </c>
      <c r="I467" s="18">
        <v>0.20100000000000001</v>
      </c>
      <c r="J467" s="18">
        <v>9</v>
      </c>
      <c r="K467" s="18">
        <v>3</v>
      </c>
      <c r="L467" s="18" t="s">
        <v>46</v>
      </c>
      <c r="M467" s="18" t="s">
        <v>47</v>
      </c>
      <c r="N467" s="18" t="s">
        <v>48</v>
      </c>
      <c r="O467" s="18">
        <v>3</v>
      </c>
      <c r="P467" s="18" t="s">
        <v>39</v>
      </c>
      <c r="Q467" s="18">
        <v>3.6</v>
      </c>
      <c r="R467" s="18">
        <f t="shared" si="45"/>
        <v>3</v>
      </c>
      <c r="S467" s="18">
        <f t="shared" si="46"/>
        <v>2</v>
      </c>
      <c r="T467" s="18">
        <f t="shared" si="47"/>
        <v>0</v>
      </c>
      <c r="U467" s="20" t="str">
        <f t="shared" si="48"/>
        <v>2</v>
      </c>
      <c r="V467" s="21">
        <f t="shared" si="49"/>
        <v>0.39034666666666673</v>
      </c>
      <c r="W467" s="21">
        <f t="shared" si="50"/>
        <v>0.31227733333333341</v>
      </c>
    </row>
    <row r="468" spans="1:23" x14ac:dyDescent="0.25">
      <c r="A468" s="18">
        <v>269</v>
      </c>
      <c r="B468" s="18" t="s">
        <v>31</v>
      </c>
      <c r="C468" s="18">
        <v>0.47</v>
      </c>
      <c r="D468" s="18">
        <v>0.39</v>
      </c>
      <c r="E468" s="18">
        <v>0.15</v>
      </c>
      <c r="F468" s="18">
        <v>0.63549999999999995</v>
      </c>
      <c r="G468" s="18">
        <v>0.2185</v>
      </c>
      <c r="H468" s="18">
        <v>8.8499999999999995E-2</v>
      </c>
      <c r="I468" s="18">
        <v>0.255</v>
      </c>
      <c r="J468" s="18">
        <v>9</v>
      </c>
      <c r="K468" s="18">
        <v>11</v>
      </c>
      <c r="L468" s="18" t="s">
        <v>37</v>
      </c>
      <c r="M468" s="18" t="s">
        <v>38</v>
      </c>
      <c r="N468" s="18" t="s">
        <v>29</v>
      </c>
      <c r="O468" s="18">
        <v>5</v>
      </c>
      <c r="P468" s="18" t="s">
        <v>34</v>
      </c>
      <c r="Q468" s="18">
        <v>12.8</v>
      </c>
      <c r="R468" s="18">
        <f t="shared" si="45"/>
        <v>3</v>
      </c>
      <c r="S468" s="18">
        <f t="shared" si="46"/>
        <v>2</v>
      </c>
      <c r="T468" s="18">
        <f t="shared" si="47"/>
        <v>0</v>
      </c>
      <c r="U468" s="20" t="str">
        <f t="shared" si="48"/>
        <v>2</v>
      </c>
      <c r="V468" s="21">
        <f t="shared" si="49"/>
        <v>0.28703416666666665</v>
      </c>
      <c r="W468" s="21">
        <f t="shared" si="50"/>
        <v>0.22962733333333332</v>
      </c>
    </row>
    <row r="469" spans="1:23" x14ac:dyDescent="0.25">
      <c r="A469" s="18">
        <v>1371</v>
      </c>
      <c r="B469" s="18" t="s">
        <v>31</v>
      </c>
      <c r="C469" s="18">
        <v>0.61499999999999999</v>
      </c>
      <c r="D469" s="18">
        <v>0.47</v>
      </c>
      <c r="E469" s="18">
        <v>0.16500000000000001</v>
      </c>
      <c r="F469" s="18">
        <v>1.1279999999999999</v>
      </c>
      <c r="G469" s="18">
        <v>0.44650000000000001</v>
      </c>
      <c r="H469" s="18">
        <v>0.2195</v>
      </c>
      <c r="I469" s="18">
        <v>0.34</v>
      </c>
      <c r="J469" s="18">
        <v>10</v>
      </c>
      <c r="K469" s="18">
        <v>15</v>
      </c>
      <c r="L469" s="18" t="s">
        <v>32</v>
      </c>
      <c r="M469" s="18" t="s">
        <v>33</v>
      </c>
      <c r="N469" s="18" t="s">
        <v>29</v>
      </c>
      <c r="O469" s="18">
        <v>10</v>
      </c>
      <c r="P469" s="18" t="s">
        <v>35</v>
      </c>
      <c r="Q469" s="18">
        <v>24.1</v>
      </c>
      <c r="R469" s="18">
        <f t="shared" si="45"/>
        <v>3</v>
      </c>
      <c r="S469" s="18">
        <f t="shared" si="46"/>
        <v>3</v>
      </c>
      <c r="T469" s="18">
        <f t="shared" si="47"/>
        <v>3</v>
      </c>
      <c r="U469" s="20" t="str">
        <f t="shared" si="48"/>
        <v>3</v>
      </c>
      <c r="V469" s="21">
        <f t="shared" si="49"/>
        <v>0.55459999999999987</v>
      </c>
      <c r="W469" s="21">
        <f t="shared" si="50"/>
        <v>0.55459999999999987</v>
      </c>
    </row>
    <row r="470" spans="1:23" x14ac:dyDescent="0.25">
      <c r="A470" s="18">
        <v>2606</v>
      </c>
      <c r="B470" s="18" t="s">
        <v>22</v>
      </c>
      <c r="C470" s="18">
        <v>0.62</v>
      </c>
      <c r="D470" s="18">
        <v>0.47499999999999998</v>
      </c>
      <c r="E470" s="18">
        <v>0.16</v>
      </c>
      <c r="F470" s="18">
        <v>1.3245</v>
      </c>
      <c r="G470" s="18">
        <v>0.6865</v>
      </c>
      <c r="H470" s="18">
        <v>0.23300000000000001</v>
      </c>
      <c r="I470" s="18">
        <v>0.32750000000000001</v>
      </c>
      <c r="J470" s="18">
        <v>9</v>
      </c>
      <c r="K470" s="18">
        <v>12</v>
      </c>
      <c r="L470" s="18" t="s">
        <v>63</v>
      </c>
      <c r="M470" s="18" t="s">
        <v>64</v>
      </c>
      <c r="N470" s="18" t="s">
        <v>29</v>
      </c>
      <c r="O470" s="18">
        <v>5</v>
      </c>
      <c r="P470" s="18" t="s">
        <v>34</v>
      </c>
      <c r="Q470" s="18">
        <v>12.8</v>
      </c>
      <c r="R470" s="18">
        <f t="shared" si="45"/>
        <v>3</v>
      </c>
      <c r="S470" s="18">
        <f t="shared" si="46"/>
        <v>2</v>
      </c>
      <c r="T470" s="18">
        <f t="shared" si="47"/>
        <v>0</v>
      </c>
      <c r="U470" s="20" t="str">
        <f t="shared" si="48"/>
        <v>2</v>
      </c>
      <c r="V470" s="21">
        <f t="shared" si="49"/>
        <v>0.65231625000000004</v>
      </c>
      <c r="W470" s="21">
        <f t="shared" si="50"/>
        <v>0.52185300000000001</v>
      </c>
    </row>
    <row r="471" spans="1:23" x14ac:dyDescent="0.25">
      <c r="A471" s="18">
        <v>3337</v>
      </c>
      <c r="B471" s="18" t="s">
        <v>22</v>
      </c>
      <c r="C471" s="18">
        <v>0.45</v>
      </c>
      <c r="D471" s="18">
        <v>0.35</v>
      </c>
      <c r="E471" s="18">
        <v>0.125</v>
      </c>
      <c r="F471" s="18">
        <v>0.44350000000000001</v>
      </c>
      <c r="G471" s="18">
        <v>0.185</v>
      </c>
      <c r="H471" s="18">
        <v>0.09</v>
      </c>
      <c r="I471" s="18">
        <v>0.14499999999999999</v>
      </c>
      <c r="J471" s="18">
        <v>11</v>
      </c>
      <c r="K471" s="18">
        <v>7</v>
      </c>
      <c r="L471" s="18" t="s">
        <v>43</v>
      </c>
      <c r="M471" s="18" t="s">
        <v>44</v>
      </c>
      <c r="N471" s="18" t="s">
        <v>45</v>
      </c>
      <c r="O471" s="18">
        <v>3</v>
      </c>
      <c r="P471" s="18" t="s">
        <v>39</v>
      </c>
      <c r="Q471" s="18">
        <v>3.6</v>
      </c>
      <c r="R471" s="18">
        <f t="shared" si="45"/>
        <v>3</v>
      </c>
      <c r="S471" s="18">
        <f t="shared" si="46"/>
        <v>2</v>
      </c>
      <c r="T471" s="18">
        <f t="shared" si="47"/>
        <v>0</v>
      </c>
      <c r="U471" s="20" t="str">
        <f t="shared" si="48"/>
        <v>2</v>
      </c>
      <c r="V471" s="21">
        <f t="shared" si="49"/>
        <v>0.19403124999999999</v>
      </c>
      <c r="W471" s="21">
        <f t="shared" si="50"/>
        <v>0.155225</v>
      </c>
    </row>
    <row r="472" spans="1:23" x14ac:dyDescent="0.25">
      <c r="A472" s="18">
        <v>2875</v>
      </c>
      <c r="B472" s="18" t="s">
        <v>17</v>
      </c>
      <c r="C472" s="18">
        <v>0.42499999999999999</v>
      </c>
      <c r="D472" s="18">
        <v>0.34</v>
      </c>
      <c r="E472" s="18">
        <v>0.1</v>
      </c>
      <c r="F472" s="18">
        <v>0.371</v>
      </c>
      <c r="G472" s="18">
        <v>0.15</v>
      </c>
      <c r="H472" s="18">
        <v>8.6499999999999994E-2</v>
      </c>
      <c r="I472" s="18">
        <v>0.115</v>
      </c>
      <c r="J472" s="18">
        <v>8</v>
      </c>
      <c r="K472" s="18">
        <v>7</v>
      </c>
      <c r="L472" s="18" t="s">
        <v>43</v>
      </c>
      <c r="M472" s="18" t="s">
        <v>44</v>
      </c>
      <c r="N472" s="18" t="s">
        <v>45</v>
      </c>
      <c r="O472" s="18">
        <v>4</v>
      </c>
      <c r="P472" s="18" t="s">
        <v>59</v>
      </c>
      <c r="Q472" s="18">
        <v>6.1</v>
      </c>
      <c r="R472" s="18">
        <f t="shared" si="45"/>
        <v>3</v>
      </c>
      <c r="S472" s="18">
        <f t="shared" si="46"/>
        <v>2</v>
      </c>
      <c r="T472" s="18">
        <f t="shared" si="47"/>
        <v>0</v>
      </c>
      <c r="U472" s="20" t="str">
        <f t="shared" si="48"/>
        <v>2</v>
      </c>
      <c r="V472" s="21">
        <f t="shared" si="49"/>
        <v>0.15860250000000001</v>
      </c>
      <c r="W472" s="21">
        <f t="shared" si="50"/>
        <v>0.12688200000000002</v>
      </c>
    </row>
    <row r="473" spans="1:23" x14ac:dyDescent="0.25">
      <c r="A473" s="18">
        <v>936</v>
      </c>
      <c r="B473" s="18" t="s">
        <v>17</v>
      </c>
      <c r="C473" s="18">
        <v>0.45</v>
      </c>
      <c r="D473" s="18">
        <v>0.34499999999999997</v>
      </c>
      <c r="E473" s="18">
        <v>0.11</v>
      </c>
      <c r="F473" s="18">
        <v>0.47</v>
      </c>
      <c r="G473" s="18">
        <v>0.23549999999999999</v>
      </c>
      <c r="H473" s="18">
        <v>8.5500000000000007E-2</v>
      </c>
      <c r="I473" s="18">
        <v>0.1135</v>
      </c>
      <c r="J473" s="18">
        <v>7</v>
      </c>
      <c r="K473" s="18">
        <v>5</v>
      </c>
      <c r="L473" s="18" t="s">
        <v>49</v>
      </c>
      <c r="M473" s="18" t="s">
        <v>50</v>
      </c>
      <c r="N473" s="18" t="s">
        <v>51</v>
      </c>
      <c r="O473" s="18">
        <v>2</v>
      </c>
      <c r="P473" s="18" t="s">
        <v>70</v>
      </c>
      <c r="Q473" s="18">
        <v>18</v>
      </c>
      <c r="R473" s="18">
        <f t="shared" si="45"/>
        <v>3</v>
      </c>
      <c r="S473" s="18">
        <f t="shared" si="46"/>
        <v>2</v>
      </c>
      <c r="T473" s="18">
        <f t="shared" si="47"/>
        <v>0</v>
      </c>
      <c r="U473" s="20" t="str">
        <f t="shared" si="48"/>
        <v>2</v>
      </c>
      <c r="V473" s="21">
        <f t="shared" si="49"/>
        <v>0.20405833333333334</v>
      </c>
      <c r="W473" s="21">
        <f t="shared" si="50"/>
        <v>0.16324666666666668</v>
      </c>
    </row>
    <row r="474" spans="1:23" x14ac:dyDescent="0.25">
      <c r="A474" s="18">
        <v>1837</v>
      </c>
      <c r="B474" s="18" t="s">
        <v>17</v>
      </c>
      <c r="C474" s="18">
        <v>0.41499999999999998</v>
      </c>
      <c r="D474" s="18">
        <v>0.31</v>
      </c>
      <c r="E474" s="18">
        <v>0.09</v>
      </c>
      <c r="F474" s="18">
        <v>0.28149999999999997</v>
      </c>
      <c r="G474" s="18">
        <v>0.1245</v>
      </c>
      <c r="H474" s="18">
        <v>6.1499999999999999E-2</v>
      </c>
      <c r="I474" s="18">
        <v>8.5000000000000006E-2</v>
      </c>
      <c r="J474" s="18">
        <v>6</v>
      </c>
      <c r="K474" s="18">
        <v>9</v>
      </c>
      <c r="L474" s="18" t="s">
        <v>67</v>
      </c>
      <c r="M474" s="18" t="s">
        <v>68</v>
      </c>
      <c r="N474" s="18" t="s">
        <v>69</v>
      </c>
      <c r="O474" s="18">
        <v>1</v>
      </c>
      <c r="P474" s="18" t="s">
        <v>21</v>
      </c>
      <c r="Q474" s="18">
        <v>22.1</v>
      </c>
      <c r="R474" s="18">
        <f t="shared" si="45"/>
        <v>3</v>
      </c>
      <c r="S474" s="18">
        <f t="shared" si="46"/>
        <v>2</v>
      </c>
      <c r="T474" s="18">
        <f t="shared" si="47"/>
        <v>0</v>
      </c>
      <c r="U474" s="20" t="str">
        <f t="shared" si="48"/>
        <v>2</v>
      </c>
      <c r="V474" s="21">
        <f t="shared" si="49"/>
        <v>0.11799541666666664</v>
      </c>
      <c r="W474" s="21">
        <f t="shared" si="50"/>
        <v>9.4396333333333318E-2</v>
      </c>
    </row>
    <row r="475" spans="1:23" x14ac:dyDescent="0.25">
      <c r="A475" s="18">
        <v>1462</v>
      </c>
      <c r="B475" s="18" t="s">
        <v>31</v>
      </c>
      <c r="C475" s="18">
        <v>0.48499999999999999</v>
      </c>
      <c r="D475" s="18">
        <v>0.37</v>
      </c>
      <c r="E475" s="18">
        <v>0.13</v>
      </c>
      <c r="F475" s="18">
        <v>0.52600000000000002</v>
      </c>
      <c r="G475" s="18">
        <v>0.2485</v>
      </c>
      <c r="H475" s="18">
        <v>0.105</v>
      </c>
      <c r="I475" s="18">
        <v>0.1555</v>
      </c>
      <c r="J475" s="18">
        <v>6</v>
      </c>
      <c r="K475" s="18">
        <v>14</v>
      </c>
      <c r="L475" s="18" t="s">
        <v>60</v>
      </c>
      <c r="M475" s="18" t="s">
        <v>61</v>
      </c>
      <c r="N475" s="18" t="s">
        <v>62</v>
      </c>
      <c r="O475" s="18">
        <v>3</v>
      </c>
      <c r="P475" s="18" t="s">
        <v>39</v>
      </c>
      <c r="Q475" s="18">
        <v>3.6</v>
      </c>
      <c r="R475" s="18">
        <f t="shared" si="45"/>
        <v>3</v>
      </c>
      <c r="S475" s="18">
        <f t="shared" si="46"/>
        <v>2</v>
      </c>
      <c r="T475" s="18">
        <f t="shared" si="47"/>
        <v>0</v>
      </c>
      <c r="U475" s="20" t="str">
        <f t="shared" si="48"/>
        <v>2</v>
      </c>
      <c r="V475" s="21">
        <f t="shared" si="49"/>
        <v>0.23538500000000001</v>
      </c>
      <c r="W475" s="21">
        <f t="shared" si="50"/>
        <v>0.18830800000000003</v>
      </c>
    </row>
    <row r="476" spans="1:23" x14ac:dyDescent="0.25">
      <c r="A476" s="18">
        <v>1376</v>
      </c>
      <c r="B476" s="18" t="s">
        <v>22</v>
      </c>
      <c r="C476" s="18">
        <v>0.61499999999999999</v>
      </c>
      <c r="D476" s="18">
        <v>0.47499999999999998</v>
      </c>
      <c r="E476" s="18">
        <v>0.155</v>
      </c>
      <c r="F476" s="18">
        <v>1.115</v>
      </c>
      <c r="G476" s="18">
        <v>0.48399999999999999</v>
      </c>
      <c r="H476" s="18">
        <v>0.21149999999999999</v>
      </c>
      <c r="I476" s="18">
        <v>0.35499999999999998</v>
      </c>
      <c r="J476" s="18">
        <v>10</v>
      </c>
      <c r="K476" s="18">
        <v>13</v>
      </c>
      <c r="L476" s="18" t="s">
        <v>27</v>
      </c>
      <c r="M476" s="18" t="s">
        <v>28</v>
      </c>
      <c r="N476" s="18" t="s">
        <v>29</v>
      </c>
      <c r="O476" s="18">
        <v>9</v>
      </c>
      <c r="P476" s="18" t="s">
        <v>58</v>
      </c>
      <c r="Q476" s="18">
        <v>1.9</v>
      </c>
      <c r="R476" s="18">
        <f t="shared" si="45"/>
        <v>3</v>
      </c>
      <c r="S476" s="18">
        <f t="shared" si="46"/>
        <v>2</v>
      </c>
      <c r="T476" s="18">
        <f t="shared" si="47"/>
        <v>0</v>
      </c>
      <c r="U476" s="20" t="str">
        <f t="shared" si="48"/>
        <v>2</v>
      </c>
      <c r="V476" s="21">
        <f t="shared" si="49"/>
        <v>0.54727916666666665</v>
      </c>
      <c r="W476" s="21">
        <f t="shared" si="50"/>
        <v>0.43782333333333334</v>
      </c>
    </row>
    <row r="477" spans="1:23" x14ac:dyDescent="0.25">
      <c r="A477" s="18">
        <v>1152</v>
      </c>
      <c r="B477" s="18" t="s">
        <v>31</v>
      </c>
      <c r="C477" s="18">
        <v>0.58499999999999996</v>
      </c>
      <c r="D477" s="18">
        <v>0.46500000000000002</v>
      </c>
      <c r="E477" s="18">
        <v>0.16</v>
      </c>
      <c r="F477" s="18">
        <v>0.95550000000000002</v>
      </c>
      <c r="G477" s="18">
        <v>0.45950000000000002</v>
      </c>
      <c r="H477" s="18">
        <v>0.23599999999999999</v>
      </c>
      <c r="I477" s="18">
        <v>0.26500000000000001</v>
      </c>
      <c r="J477" s="18">
        <v>7</v>
      </c>
      <c r="K477" s="18">
        <v>5</v>
      </c>
      <c r="L477" s="18" t="s">
        <v>49</v>
      </c>
      <c r="M477" s="18" t="s">
        <v>50</v>
      </c>
      <c r="N477" s="18" t="s">
        <v>51</v>
      </c>
      <c r="O477" s="18">
        <v>8</v>
      </c>
      <c r="P477" s="18" t="s">
        <v>30</v>
      </c>
      <c r="Q477" s="18">
        <v>12.3</v>
      </c>
      <c r="R477" s="18">
        <f t="shared" si="45"/>
        <v>3</v>
      </c>
      <c r="S477" s="18">
        <f t="shared" si="46"/>
        <v>3</v>
      </c>
      <c r="T477" s="18">
        <f t="shared" si="47"/>
        <v>3</v>
      </c>
      <c r="U477" s="20" t="str">
        <f t="shared" si="48"/>
        <v>3</v>
      </c>
      <c r="V477" s="21">
        <f t="shared" si="49"/>
        <v>0.46341750000000004</v>
      </c>
      <c r="W477" s="21">
        <f t="shared" si="50"/>
        <v>0.46341750000000004</v>
      </c>
    </row>
    <row r="478" spans="1:23" x14ac:dyDescent="0.25">
      <c r="A478" s="18">
        <v>441</v>
      </c>
      <c r="B478" s="18" t="s">
        <v>17</v>
      </c>
      <c r="C478" s="18">
        <v>0.36</v>
      </c>
      <c r="D478" s="18">
        <v>0.27500000000000002</v>
      </c>
      <c r="E478" s="18">
        <v>0.11</v>
      </c>
      <c r="F478" s="18">
        <v>0.23350000000000001</v>
      </c>
      <c r="G478" s="18">
        <v>9.5000000000000001E-2</v>
      </c>
      <c r="H478" s="18">
        <v>5.2499999999999998E-2</v>
      </c>
      <c r="I478" s="18">
        <v>8.5000000000000006E-2</v>
      </c>
      <c r="J478" s="18">
        <v>10</v>
      </c>
      <c r="K478" s="18">
        <v>8</v>
      </c>
      <c r="L478" s="18" t="s">
        <v>55</v>
      </c>
      <c r="M478" s="18" t="s">
        <v>56</v>
      </c>
      <c r="N478" s="18" t="s">
        <v>57</v>
      </c>
      <c r="O478" s="18">
        <v>3</v>
      </c>
      <c r="P478" s="18" t="s">
        <v>39</v>
      </c>
      <c r="Q478" s="18">
        <v>3.6</v>
      </c>
      <c r="R478" s="18">
        <f t="shared" si="45"/>
        <v>3</v>
      </c>
      <c r="S478" s="18">
        <f t="shared" si="46"/>
        <v>2</v>
      </c>
      <c r="T478" s="18">
        <f t="shared" si="47"/>
        <v>0</v>
      </c>
      <c r="U478" s="20" t="str">
        <f t="shared" si="48"/>
        <v>2</v>
      </c>
      <c r="V478" s="21">
        <f t="shared" si="49"/>
        <v>9.5151250000000007E-2</v>
      </c>
      <c r="W478" s="21">
        <f t="shared" si="50"/>
        <v>7.6121000000000008E-2</v>
      </c>
    </row>
    <row r="479" spans="1:23" x14ac:dyDescent="0.25">
      <c r="A479" s="18">
        <v>2011</v>
      </c>
      <c r="B479" s="18" t="s">
        <v>17</v>
      </c>
      <c r="C479" s="18">
        <v>0.435</v>
      </c>
      <c r="D479" s="18">
        <v>0.32500000000000001</v>
      </c>
      <c r="E479" s="18">
        <v>0.12</v>
      </c>
      <c r="F479" s="18">
        <v>0.34599999999999997</v>
      </c>
      <c r="G479" s="18">
        <v>0.159</v>
      </c>
      <c r="H479" s="18">
        <v>8.4000000000000005E-2</v>
      </c>
      <c r="I479" s="18">
        <v>9.5000000000000001E-2</v>
      </c>
      <c r="J479" s="18">
        <v>7</v>
      </c>
      <c r="K479" s="18">
        <v>5</v>
      </c>
      <c r="L479" s="18" t="s">
        <v>49</v>
      </c>
      <c r="M479" s="18" t="s">
        <v>50</v>
      </c>
      <c r="N479" s="18" t="s">
        <v>51</v>
      </c>
      <c r="O479" s="18">
        <v>8</v>
      </c>
      <c r="P479" s="18" t="s">
        <v>30</v>
      </c>
      <c r="Q479" s="18">
        <v>12.3</v>
      </c>
      <c r="R479" s="18">
        <f t="shared" si="45"/>
        <v>3</v>
      </c>
      <c r="S479" s="18">
        <f t="shared" si="46"/>
        <v>2</v>
      </c>
      <c r="T479" s="18">
        <f t="shared" si="47"/>
        <v>0</v>
      </c>
      <c r="U479" s="20" t="str">
        <f t="shared" si="48"/>
        <v>2</v>
      </c>
      <c r="V479" s="21">
        <f t="shared" si="49"/>
        <v>0.14877999999999997</v>
      </c>
      <c r="W479" s="21">
        <f t="shared" si="50"/>
        <v>0.11902399999999998</v>
      </c>
    </row>
    <row r="480" spans="1:23" x14ac:dyDescent="0.25">
      <c r="A480" s="18">
        <v>1941</v>
      </c>
      <c r="B480" s="18" t="s">
        <v>22</v>
      </c>
      <c r="C480" s="18">
        <v>0.625</v>
      </c>
      <c r="D480" s="18">
        <v>0.52</v>
      </c>
      <c r="E480" s="18">
        <v>0.18</v>
      </c>
      <c r="F480" s="18">
        <v>1.3540000000000001</v>
      </c>
      <c r="G480" s="18">
        <v>0.48449999999999999</v>
      </c>
      <c r="H480" s="18">
        <v>0.35099999999999998</v>
      </c>
      <c r="I480" s="18">
        <v>0.375</v>
      </c>
      <c r="J480" s="18">
        <v>11</v>
      </c>
      <c r="K480" s="18">
        <v>11</v>
      </c>
      <c r="L480" s="18" t="s">
        <v>37</v>
      </c>
      <c r="M480" s="18" t="s">
        <v>38</v>
      </c>
      <c r="N480" s="18" t="s">
        <v>29</v>
      </c>
      <c r="O480" s="18">
        <v>7</v>
      </c>
      <c r="P480" s="18" t="s">
        <v>26</v>
      </c>
      <c r="Q480" s="18">
        <v>2.5</v>
      </c>
      <c r="R480" s="18">
        <f t="shared" si="45"/>
        <v>3</v>
      </c>
      <c r="S480" s="18">
        <f t="shared" si="46"/>
        <v>2</v>
      </c>
      <c r="T480" s="18">
        <f t="shared" si="47"/>
        <v>0</v>
      </c>
      <c r="U480" s="20" t="str">
        <f t="shared" si="48"/>
        <v>2</v>
      </c>
      <c r="V480" s="21">
        <f t="shared" si="49"/>
        <v>0.68264166666666681</v>
      </c>
      <c r="W480" s="21">
        <f t="shared" si="50"/>
        <v>0.54611333333333345</v>
      </c>
    </row>
    <row r="481" spans="1:23" x14ac:dyDescent="0.25">
      <c r="A481" s="18">
        <v>538</v>
      </c>
      <c r="B481" s="18" t="s">
        <v>31</v>
      </c>
      <c r="C481" s="18">
        <v>0.28999999999999998</v>
      </c>
      <c r="D481" s="18">
        <v>0.23</v>
      </c>
      <c r="E481" s="18">
        <v>7.4999999999999997E-2</v>
      </c>
      <c r="F481" s="18">
        <v>0.11650000000000001</v>
      </c>
      <c r="G481" s="18">
        <v>4.2999999999999997E-2</v>
      </c>
      <c r="H481" s="18">
        <v>2.5499999999999998E-2</v>
      </c>
      <c r="I481" s="18">
        <v>0.04</v>
      </c>
      <c r="J481" s="18">
        <v>7</v>
      </c>
      <c r="K481" s="18">
        <v>15</v>
      </c>
      <c r="L481" s="18" t="s">
        <v>32</v>
      </c>
      <c r="M481" s="18" t="s">
        <v>33</v>
      </c>
      <c r="N481" s="18" t="s">
        <v>29</v>
      </c>
      <c r="O481" s="18">
        <v>8</v>
      </c>
      <c r="P481" s="18" t="s">
        <v>30</v>
      </c>
      <c r="Q481" s="18">
        <v>12.3</v>
      </c>
      <c r="R481" s="18">
        <f t="shared" si="45"/>
        <v>3</v>
      </c>
      <c r="S481" s="18">
        <f t="shared" si="46"/>
        <v>2</v>
      </c>
      <c r="T481" s="18">
        <f t="shared" si="47"/>
        <v>0</v>
      </c>
      <c r="U481" s="20" t="str">
        <f t="shared" si="48"/>
        <v>2</v>
      </c>
      <c r="V481" s="21">
        <f t="shared" si="49"/>
        <v>4.4561249999999997E-2</v>
      </c>
      <c r="W481" s="21">
        <f t="shared" si="50"/>
        <v>3.5649E-2</v>
      </c>
    </row>
    <row r="482" spans="1:23" x14ac:dyDescent="0.25">
      <c r="A482" s="18">
        <v>2552</v>
      </c>
      <c r="B482" s="18" t="s">
        <v>17</v>
      </c>
      <c r="C482" s="18">
        <v>0.29499999999999998</v>
      </c>
      <c r="D482" s="18">
        <v>0.22</v>
      </c>
      <c r="E482" s="18">
        <v>7.0000000000000007E-2</v>
      </c>
      <c r="F482" s="18">
        <v>0.126</v>
      </c>
      <c r="G482" s="18">
        <v>5.1499999999999997E-2</v>
      </c>
      <c r="H482" s="18">
        <v>2.75E-2</v>
      </c>
      <c r="I482" s="18">
        <v>3.5000000000000003E-2</v>
      </c>
      <c r="J482" s="18">
        <v>6</v>
      </c>
      <c r="K482" s="18">
        <v>11</v>
      </c>
      <c r="L482" s="18" t="s">
        <v>37</v>
      </c>
      <c r="M482" s="18" t="s">
        <v>38</v>
      </c>
      <c r="N482" s="18" t="s">
        <v>29</v>
      </c>
      <c r="O482" s="18">
        <v>7</v>
      </c>
      <c r="P482" s="18" t="s">
        <v>26</v>
      </c>
      <c r="Q482" s="18">
        <v>2.5</v>
      </c>
      <c r="R482" s="18">
        <f t="shared" si="45"/>
        <v>3</v>
      </c>
      <c r="S482" s="18">
        <f t="shared" si="46"/>
        <v>2</v>
      </c>
      <c r="T482" s="18">
        <f t="shared" si="47"/>
        <v>0</v>
      </c>
      <c r="U482" s="20" t="str">
        <f t="shared" si="48"/>
        <v>2</v>
      </c>
      <c r="V482" s="21">
        <f t="shared" si="49"/>
        <v>4.7984999999999993E-2</v>
      </c>
      <c r="W482" s="21">
        <f t="shared" si="50"/>
        <v>3.8387999999999999E-2</v>
      </c>
    </row>
    <row r="483" spans="1:23" x14ac:dyDescent="0.25">
      <c r="A483" s="18">
        <v>1068</v>
      </c>
      <c r="B483" s="18" t="s">
        <v>17</v>
      </c>
      <c r="C483" s="18">
        <v>0.34</v>
      </c>
      <c r="D483" s="18">
        <v>0.26500000000000001</v>
      </c>
      <c r="E483" s="18">
        <v>0.08</v>
      </c>
      <c r="F483" s="18">
        <v>0.20150000000000001</v>
      </c>
      <c r="G483" s="18">
        <v>0.09</v>
      </c>
      <c r="H483" s="18">
        <v>4.7500000000000001E-2</v>
      </c>
      <c r="I483" s="18">
        <v>5.5E-2</v>
      </c>
      <c r="J483" s="18">
        <v>5</v>
      </c>
      <c r="K483" s="18">
        <v>14</v>
      </c>
      <c r="L483" s="18" t="s">
        <v>60</v>
      </c>
      <c r="M483" s="18" t="s">
        <v>61</v>
      </c>
      <c r="N483" s="18" t="s">
        <v>62</v>
      </c>
      <c r="O483" s="18">
        <v>9</v>
      </c>
      <c r="P483" s="18" t="s">
        <v>58</v>
      </c>
      <c r="Q483" s="18">
        <v>1.9</v>
      </c>
      <c r="R483" s="18">
        <f t="shared" si="45"/>
        <v>3</v>
      </c>
      <c r="S483" s="18">
        <f t="shared" si="46"/>
        <v>2</v>
      </c>
      <c r="T483" s="18">
        <f t="shared" si="47"/>
        <v>0</v>
      </c>
      <c r="U483" s="20" t="str">
        <f t="shared" si="48"/>
        <v>2</v>
      </c>
      <c r="V483" s="21">
        <f t="shared" si="49"/>
        <v>8.0096249999999994E-2</v>
      </c>
      <c r="W483" s="21">
        <f t="shared" si="50"/>
        <v>6.4076999999999995E-2</v>
      </c>
    </row>
    <row r="484" spans="1:23" x14ac:dyDescent="0.25">
      <c r="A484" s="18">
        <v>2387</v>
      </c>
      <c r="B484" s="18" t="s">
        <v>22</v>
      </c>
      <c r="C484" s="18">
        <v>0.48499999999999999</v>
      </c>
      <c r="D484" s="18">
        <v>0.36499999999999999</v>
      </c>
      <c r="E484" s="18">
        <v>0.14000000000000001</v>
      </c>
      <c r="F484" s="18">
        <v>0.61950000000000005</v>
      </c>
      <c r="G484" s="18">
        <v>0.25950000000000001</v>
      </c>
      <c r="H484" s="18">
        <v>0.14449999999999999</v>
      </c>
      <c r="I484" s="18">
        <v>0.17699999999999999</v>
      </c>
      <c r="J484" s="18">
        <v>14</v>
      </c>
      <c r="K484" s="18">
        <v>12</v>
      </c>
      <c r="L484" s="18" t="s">
        <v>63</v>
      </c>
      <c r="M484" s="18" t="s">
        <v>64</v>
      </c>
      <c r="N484" s="18" t="s">
        <v>29</v>
      </c>
      <c r="O484" s="18">
        <v>3</v>
      </c>
      <c r="P484" s="18" t="s">
        <v>39</v>
      </c>
      <c r="Q484" s="18">
        <v>3.6</v>
      </c>
      <c r="R484" s="18">
        <f t="shared" si="45"/>
        <v>3</v>
      </c>
      <c r="S484" s="18">
        <f t="shared" si="46"/>
        <v>2</v>
      </c>
      <c r="T484" s="18">
        <f t="shared" si="47"/>
        <v>0</v>
      </c>
      <c r="U484" s="20" t="str">
        <f t="shared" si="48"/>
        <v>2</v>
      </c>
      <c r="V484" s="21">
        <f t="shared" si="49"/>
        <v>0.2777425</v>
      </c>
      <c r="W484" s="21">
        <f t="shared" si="50"/>
        <v>0.222194</v>
      </c>
    </row>
    <row r="485" spans="1:23" x14ac:dyDescent="0.25">
      <c r="A485" s="18">
        <v>1153</v>
      </c>
      <c r="B485" s="18" t="s">
        <v>31</v>
      </c>
      <c r="C485" s="18">
        <v>0.59</v>
      </c>
      <c r="D485" s="18">
        <v>0.47</v>
      </c>
      <c r="E485" s="18">
        <v>0.15</v>
      </c>
      <c r="F485" s="18">
        <v>0.99550000000000005</v>
      </c>
      <c r="G485" s="18">
        <v>0.48099999999999998</v>
      </c>
      <c r="H485" s="18">
        <v>0.23200000000000001</v>
      </c>
      <c r="I485" s="18">
        <v>0.24</v>
      </c>
      <c r="J485" s="18">
        <v>8</v>
      </c>
      <c r="K485" s="18">
        <v>14</v>
      </c>
      <c r="L485" s="18" t="s">
        <v>60</v>
      </c>
      <c r="M485" s="18" t="s">
        <v>61</v>
      </c>
      <c r="N485" s="18" t="s">
        <v>62</v>
      </c>
      <c r="O485" s="18">
        <v>10</v>
      </c>
      <c r="P485" s="18" t="s">
        <v>35</v>
      </c>
      <c r="Q485" s="18">
        <v>24.1</v>
      </c>
      <c r="R485" s="18">
        <f t="shared" si="45"/>
        <v>3</v>
      </c>
      <c r="S485" s="18">
        <f t="shared" si="46"/>
        <v>3</v>
      </c>
      <c r="T485" s="18">
        <f t="shared" si="47"/>
        <v>3</v>
      </c>
      <c r="U485" s="20" t="str">
        <f t="shared" si="48"/>
        <v>3</v>
      </c>
      <c r="V485" s="21">
        <f t="shared" si="49"/>
        <v>0.48281749999999996</v>
      </c>
      <c r="W485" s="21">
        <f t="shared" si="50"/>
        <v>0.48281749999999996</v>
      </c>
    </row>
    <row r="486" spans="1:23" x14ac:dyDescent="0.25">
      <c r="A486" s="18">
        <v>15</v>
      </c>
      <c r="B486" s="18" t="s">
        <v>22</v>
      </c>
      <c r="C486" s="18">
        <v>0.47</v>
      </c>
      <c r="D486" s="18">
        <v>0.35499999999999998</v>
      </c>
      <c r="E486" s="18">
        <v>0.1</v>
      </c>
      <c r="F486" s="18">
        <v>0.47549999999999998</v>
      </c>
      <c r="G486" s="18">
        <v>0.16750000000000001</v>
      </c>
      <c r="H486" s="18">
        <v>8.0500000000000002E-2</v>
      </c>
      <c r="I486" s="18">
        <v>0.185</v>
      </c>
      <c r="J486" s="18">
        <v>10</v>
      </c>
      <c r="K486" s="18">
        <v>8</v>
      </c>
      <c r="L486" s="18" t="s">
        <v>55</v>
      </c>
      <c r="M486" s="18" t="s">
        <v>56</v>
      </c>
      <c r="N486" s="18" t="s">
        <v>57</v>
      </c>
      <c r="O486" s="18">
        <v>8</v>
      </c>
      <c r="P486" s="18" t="s">
        <v>30</v>
      </c>
      <c r="Q486" s="18">
        <v>12.3</v>
      </c>
      <c r="R486" s="18">
        <f t="shared" si="45"/>
        <v>3</v>
      </c>
      <c r="S486" s="18">
        <f t="shared" si="46"/>
        <v>2</v>
      </c>
      <c r="T486" s="18">
        <f t="shared" si="47"/>
        <v>0</v>
      </c>
      <c r="U486" s="20" t="str">
        <f t="shared" si="48"/>
        <v>2</v>
      </c>
      <c r="V486" s="21">
        <f t="shared" si="49"/>
        <v>0.20803125</v>
      </c>
      <c r="W486" s="21">
        <f t="shared" si="50"/>
        <v>0.16642500000000002</v>
      </c>
    </row>
    <row r="487" spans="1:23" x14ac:dyDescent="0.25">
      <c r="A487" s="18">
        <v>4014</v>
      </c>
      <c r="B487" s="18" t="s">
        <v>31</v>
      </c>
      <c r="C487" s="18">
        <v>0.625</v>
      </c>
      <c r="D487" s="18">
        <v>0.505</v>
      </c>
      <c r="E487" s="18">
        <v>0.17499999999999999</v>
      </c>
      <c r="F487" s="18">
        <v>1.131</v>
      </c>
      <c r="G487" s="18">
        <v>0.54249999999999998</v>
      </c>
      <c r="H487" s="18">
        <v>0.22650000000000001</v>
      </c>
      <c r="I487" s="18">
        <v>0.32300000000000001</v>
      </c>
      <c r="J487" s="18">
        <v>8</v>
      </c>
      <c r="K487" s="18">
        <v>13</v>
      </c>
      <c r="L487" s="18" t="s">
        <v>27</v>
      </c>
      <c r="M487" s="18" t="s">
        <v>28</v>
      </c>
      <c r="N487" s="18" t="s">
        <v>29</v>
      </c>
      <c r="O487" s="18">
        <v>6</v>
      </c>
      <c r="P487" s="18" t="s">
        <v>79</v>
      </c>
      <c r="Q487" s="18">
        <v>14.1</v>
      </c>
      <c r="R487" s="18">
        <f t="shared" si="45"/>
        <v>3</v>
      </c>
      <c r="S487" s="18">
        <f t="shared" si="46"/>
        <v>3</v>
      </c>
      <c r="T487" s="18">
        <f t="shared" si="47"/>
        <v>3</v>
      </c>
      <c r="U487" s="20" t="str">
        <f t="shared" si="48"/>
        <v>3</v>
      </c>
      <c r="V487" s="21">
        <f t="shared" si="49"/>
        <v>0.56644250000000007</v>
      </c>
      <c r="W487" s="21">
        <f t="shared" si="50"/>
        <v>0.56644250000000007</v>
      </c>
    </row>
    <row r="488" spans="1:23" x14ac:dyDescent="0.25">
      <c r="A488" s="18">
        <v>2785</v>
      </c>
      <c r="B488" s="18" t="s">
        <v>31</v>
      </c>
      <c r="C488" s="18">
        <v>0.6</v>
      </c>
      <c r="D488" s="18">
        <v>0.45</v>
      </c>
      <c r="E488" s="18">
        <v>0.14499999999999999</v>
      </c>
      <c r="F488" s="18">
        <v>0.877</v>
      </c>
      <c r="G488" s="18">
        <v>0.4325</v>
      </c>
      <c r="H488" s="18">
        <v>0.155</v>
      </c>
      <c r="I488" s="18">
        <v>0.24</v>
      </c>
      <c r="J488" s="18">
        <v>9</v>
      </c>
      <c r="K488" s="18">
        <v>12</v>
      </c>
      <c r="L488" s="18" t="s">
        <v>63</v>
      </c>
      <c r="M488" s="18" t="s">
        <v>64</v>
      </c>
      <c r="N488" s="18" t="s">
        <v>29</v>
      </c>
      <c r="O488" s="18">
        <v>4</v>
      </c>
      <c r="P488" s="18" t="s">
        <v>59</v>
      </c>
      <c r="Q488" s="18">
        <v>6.1</v>
      </c>
      <c r="R488" s="18">
        <f t="shared" si="45"/>
        <v>3</v>
      </c>
      <c r="S488" s="18">
        <f t="shared" si="46"/>
        <v>3</v>
      </c>
      <c r="T488" s="18">
        <f t="shared" si="47"/>
        <v>3</v>
      </c>
      <c r="U488" s="20" t="str">
        <f t="shared" si="48"/>
        <v>3</v>
      </c>
      <c r="V488" s="21">
        <f t="shared" si="49"/>
        <v>0.42315249999999993</v>
      </c>
      <c r="W488" s="21">
        <f t="shared" si="50"/>
        <v>0.42315249999999993</v>
      </c>
    </row>
    <row r="489" spans="1:23" x14ac:dyDescent="0.25">
      <c r="A489" s="18">
        <v>715</v>
      </c>
      <c r="B489" s="18" t="s">
        <v>31</v>
      </c>
      <c r="C489" s="18">
        <v>0.35</v>
      </c>
      <c r="D489" s="18">
        <v>0.255</v>
      </c>
      <c r="E489" s="18">
        <v>0.08</v>
      </c>
      <c r="F489" s="18">
        <v>0.1915</v>
      </c>
      <c r="G489" s="18">
        <v>0.08</v>
      </c>
      <c r="H489" s="18">
        <v>3.85E-2</v>
      </c>
      <c r="I489" s="18">
        <v>6.3E-2</v>
      </c>
      <c r="J489" s="18">
        <v>9</v>
      </c>
      <c r="K489" s="18">
        <v>9</v>
      </c>
      <c r="L489" s="18" t="s">
        <v>67</v>
      </c>
      <c r="M489" s="18" t="s">
        <v>68</v>
      </c>
      <c r="N489" s="18" t="s">
        <v>69</v>
      </c>
      <c r="O489" s="18">
        <v>10</v>
      </c>
      <c r="P489" s="18" t="s">
        <v>35</v>
      </c>
      <c r="Q489" s="18">
        <v>24.1</v>
      </c>
      <c r="R489" s="18">
        <f t="shared" si="45"/>
        <v>3</v>
      </c>
      <c r="S489" s="18">
        <f t="shared" si="46"/>
        <v>2</v>
      </c>
      <c r="T489" s="18">
        <f t="shared" si="47"/>
        <v>0</v>
      </c>
      <c r="U489" s="20" t="str">
        <f t="shared" si="48"/>
        <v>2</v>
      </c>
      <c r="V489" s="21">
        <f t="shared" si="49"/>
        <v>7.6121250000000001E-2</v>
      </c>
      <c r="W489" s="21">
        <f t="shared" si="50"/>
        <v>6.0897000000000007E-2</v>
      </c>
    </row>
    <row r="490" spans="1:23" x14ac:dyDescent="0.25">
      <c r="A490" s="18">
        <v>1746</v>
      </c>
      <c r="B490" s="18" t="s">
        <v>22</v>
      </c>
      <c r="C490" s="18">
        <v>0.69</v>
      </c>
      <c r="D490" s="18">
        <v>0.55000000000000004</v>
      </c>
      <c r="E490" s="18">
        <v>0.2</v>
      </c>
      <c r="F490" s="18">
        <v>1.569</v>
      </c>
      <c r="G490" s="18">
        <v>0.68700000000000006</v>
      </c>
      <c r="H490" s="18">
        <v>0.36749999999999999</v>
      </c>
      <c r="I490" s="18">
        <v>0.46</v>
      </c>
      <c r="J490" s="18">
        <v>12</v>
      </c>
      <c r="K490" s="18">
        <v>3</v>
      </c>
      <c r="L490" s="18" t="s">
        <v>46</v>
      </c>
      <c r="M490" s="18" t="s">
        <v>47</v>
      </c>
      <c r="N490" s="18" t="s">
        <v>48</v>
      </c>
      <c r="O490" s="18">
        <v>5</v>
      </c>
      <c r="P490" s="18" t="s">
        <v>34</v>
      </c>
      <c r="Q490" s="18">
        <v>12.8</v>
      </c>
      <c r="R490" s="18">
        <f t="shared" si="45"/>
        <v>3</v>
      </c>
      <c r="S490" s="18">
        <f t="shared" si="46"/>
        <v>2</v>
      </c>
      <c r="T490" s="18">
        <f t="shared" si="47"/>
        <v>0</v>
      </c>
      <c r="U490" s="20" t="str">
        <f t="shared" si="48"/>
        <v>2</v>
      </c>
      <c r="V490" s="21">
        <f t="shared" si="49"/>
        <v>0.8211099999999999</v>
      </c>
      <c r="W490" s="21">
        <f t="shared" si="50"/>
        <v>0.65688799999999992</v>
      </c>
    </row>
    <row r="491" spans="1:23" x14ac:dyDescent="0.25">
      <c r="A491" s="18">
        <v>724</v>
      </c>
      <c r="B491" s="18" t="s">
        <v>31</v>
      </c>
      <c r="C491" s="18">
        <v>0.52500000000000002</v>
      </c>
      <c r="D491" s="18">
        <v>0.41</v>
      </c>
      <c r="E491" s="18">
        <v>0.13</v>
      </c>
      <c r="F491" s="18">
        <v>0.99</v>
      </c>
      <c r="G491" s="18">
        <v>0.38650000000000001</v>
      </c>
      <c r="H491" s="18">
        <v>0.24299999999999999</v>
      </c>
      <c r="I491" s="18">
        <v>0.29499999999999998</v>
      </c>
      <c r="J491" s="18">
        <v>15</v>
      </c>
      <c r="K491" s="18">
        <v>5</v>
      </c>
      <c r="L491" s="18" t="s">
        <v>49</v>
      </c>
      <c r="M491" s="18" t="s">
        <v>50</v>
      </c>
      <c r="N491" s="18" t="s">
        <v>51</v>
      </c>
      <c r="O491" s="18">
        <v>9</v>
      </c>
      <c r="P491" s="18" t="s">
        <v>58</v>
      </c>
      <c r="Q491" s="18">
        <v>1.9</v>
      </c>
      <c r="R491" s="18">
        <f t="shared" si="45"/>
        <v>3</v>
      </c>
      <c r="S491" s="18">
        <f t="shared" si="46"/>
        <v>2</v>
      </c>
      <c r="T491" s="18">
        <f t="shared" si="47"/>
        <v>0</v>
      </c>
      <c r="U491" s="20" t="str">
        <f t="shared" si="48"/>
        <v>2</v>
      </c>
      <c r="V491" s="21">
        <f t="shared" si="49"/>
        <v>0.45622500000000005</v>
      </c>
      <c r="W491" s="21">
        <f t="shared" si="50"/>
        <v>0.36498000000000008</v>
      </c>
    </row>
    <row r="492" spans="1:23" x14ac:dyDescent="0.25">
      <c r="A492" s="18">
        <v>2937</v>
      </c>
      <c r="B492" s="18" t="s">
        <v>31</v>
      </c>
      <c r="C492" s="18">
        <v>0.625</v>
      </c>
      <c r="D492" s="18">
        <v>0.495</v>
      </c>
      <c r="E492" s="18">
        <v>0.17499999999999999</v>
      </c>
      <c r="F492" s="18">
        <v>1.2075</v>
      </c>
      <c r="G492" s="18">
        <v>0.53100000000000003</v>
      </c>
      <c r="H492" s="18">
        <v>0.28100000000000003</v>
      </c>
      <c r="I492" s="18">
        <v>0.35249999999999998</v>
      </c>
      <c r="J492" s="18">
        <v>11</v>
      </c>
      <c r="K492" s="18">
        <v>7</v>
      </c>
      <c r="L492" s="18" t="s">
        <v>43</v>
      </c>
      <c r="M492" s="18" t="s">
        <v>44</v>
      </c>
      <c r="N492" s="18" t="s">
        <v>45</v>
      </c>
      <c r="O492" s="18">
        <v>7</v>
      </c>
      <c r="P492" s="18" t="s">
        <v>26</v>
      </c>
      <c r="Q492" s="18">
        <v>2.5</v>
      </c>
      <c r="R492" s="18">
        <f t="shared" si="45"/>
        <v>3</v>
      </c>
      <c r="S492" s="18">
        <f t="shared" si="46"/>
        <v>3</v>
      </c>
      <c r="T492" s="18">
        <f t="shared" si="47"/>
        <v>3</v>
      </c>
      <c r="U492" s="20" t="str">
        <f t="shared" si="48"/>
        <v>3</v>
      </c>
      <c r="V492" s="21">
        <f t="shared" si="49"/>
        <v>0.60274375000000013</v>
      </c>
      <c r="W492" s="21">
        <f t="shared" si="50"/>
        <v>0.60274375000000013</v>
      </c>
    </row>
    <row r="493" spans="1:23" x14ac:dyDescent="0.25">
      <c r="A493" s="18">
        <v>2419</v>
      </c>
      <c r="B493" s="18" t="s">
        <v>22</v>
      </c>
      <c r="C493" s="18">
        <v>0.46500000000000002</v>
      </c>
      <c r="D493" s="18">
        <v>0.35</v>
      </c>
      <c r="E493" s="18">
        <v>0.13</v>
      </c>
      <c r="F493" s="18">
        <v>0.49399999999999999</v>
      </c>
      <c r="G493" s="18">
        <v>0.19450000000000001</v>
      </c>
      <c r="H493" s="18">
        <v>0.10299999999999999</v>
      </c>
      <c r="I493" s="18">
        <v>0.155</v>
      </c>
      <c r="J493" s="18">
        <v>18</v>
      </c>
      <c r="K493" s="18">
        <v>7</v>
      </c>
      <c r="L493" s="18" t="s">
        <v>43</v>
      </c>
      <c r="M493" s="18" t="s">
        <v>44</v>
      </c>
      <c r="N493" s="18" t="s">
        <v>45</v>
      </c>
      <c r="O493" s="18">
        <v>3</v>
      </c>
      <c r="P493" s="18" t="s">
        <v>39</v>
      </c>
      <c r="Q493" s="18">
        <v>3.6</v>
      </c>
      <c r="R493" s="18">
        <f t="shared" si="45"/>
        <v>3</v>
      </c>
      <c r="S493" s="18">
        <f t="shared" si="46"/>
        <v>2</v>
      </c>
      <c r="T493" s="18">
        <f t="shared" si="47"/>
        <v>0</v>
      </c>
      <c r="U493" s="20" t="str">
        <f t="shared" si="48"/>
        <v>2</v>
      </c>
      <c r="V493" s="21">
        <f t="shared" si="49"/>
        <v>0.21777166666666664</v>
      </c>
      <c r="W493" s="21">
        <f t="shared" si="50"/>
        <v>0.17421733333333334</v>
      </c>
    </row>
    <row r="494" spans="1:23" x14ac:dyDescent="0.25">
      <c r="A494" s="18">
        <v>1478</v>
      </c>
      <c r="B494" s="18" t="s">
        <v>31</v>
      </c>
      <c r="C494" s="18">
        <v>0.56999999999999995</v>
      </c>
      <c r="D494" s="18">
        <v>0.44500000000000001</v>
      </c>
      <c r="E494" s="18">
        <v>0.15</v>
      </c>
      <c r="F494" s="18">
        <v>0.98750000000000004</v>
      </c>
      <c r="G494" s="18">
        <v>0.504</v>
      </c>
      <c r="H494" s="18">
        <v>0.20699999999999999</v>
      </c>
      <c r="I494" s="18">
        <v>0.249</v>
      </c>
      <c r="J494" s="18">
        <v>8</v>
      </c>
      <c r="K494" s="18">
        <v>3</v>
      </c>
      <c r="L494" s="18" t="s">
        <v>46</v>
      </c>
      <c r="M494" s="18" t="s">
        <v>47</v>
      </c>
      <c r="N494" s="18" t="s">
        <v>48</v>
      </c>
      <c r="O494" s="18">
        <v>5</v>
      </c>
      <c r="P494" s="18" t="s">
        <v>34</v>
      </c>
      <c r="Q494" s="18">
        <v>12.8</v>
      </c>
      <c r="R494" s="18">
        <f t="shared" si="45"/>
        <v>3</v>
      </c>
      <c r="S494" s="18">
        <f t="shared" si="46"/>
        <v>3</v>
      </c>
      <c r="T494" s="18">
        <f t="shared" si="47"/>
        <v>3</v>
      </c>
      <c r="U494" s="20" t="str">
        <f t="shared" si="48"/>
        <v>3</v>
      </c>
      <c r="V494" s="21">
        <f t="shared" si="49"/>
        <v>0.47153125000000001</v>
      </c>
      <c r="W494" s="21">
        <f t="shared" si="50"/>
        <v>0.47153125000000001</v>
      </c>
    </row>
    <row r="495" spans="1:23" x14ac:dyDescent="0.25">
      <c r="A495" s="18">
        <v>578</v>
      </c>
      <c r="B495" s="18" t="s">
        <v>22</v>
      </c>
      <c r="C495" s="18">
        <v>0.58499999999999996</v>
      </c>
      <c r="D495" s="18">
        <v>0.435</v>
      </c>
      <c r="E495" s="18">
        <v>0.17499999999999999</v>
      </c>
      <c r="F495" s="18">
        <v>0.98199999999999998</v>
      </c>
      <c r="G495" s="18">
        <v>0.40550000000000003</v>
      </c>
      <c r="H495" s="18">
        <v>0.2495</v>
      </c>
      <c r="I495" s="18">
        <v>0.27</v>
      </c>
      <c r="J495" s="18">
        <v>10</v>
      </c>
      <c r="K495" s="18">
        <v>9</v>
      </c>
      <c r="L495" s="18" t="s">
        <v>67</v>
      </c>
      <c r="M495" s="18" t="s">
        <v>68</v>
      </c>
      <c r="N495" s="18" t="s">
        <v>69</v>
      </c>
      <c r="O495" s="18">
        <v>2</v>
      </c>
      <c r="P495" s="18" t="s">
        <v>70</v>
      </c>
      <c r="Q495" s="18">
        <v>18</v>
      </c>
      <c r="R495" s="18">
        <f t="shared" si="45"/>
        <v>3</v>
      </c>
      <c r="S495" s="18">
        <f t="shared" si="46"/>
        <v>2</v>
      </c>
      <c r="T495" s="18">
        <f t="shared" si="47"/>
        <v>0</v>
      </c>
      <c r="U495" s="20" t="str">
        <f t="shared" si="48"/>
        <v>2</v>
      </c>
      <c r="V495" s="21">
        <f t="shared" si="49"/>
        <v>0.47381500000000004</v>
      </c>
      <c r="W495" s="21">
        <f t="shared" si="50"/>
        <v>0.37905200000000006</v>
      </c>
    </row>
    <row r="496" spans="1:23" x14ac:dyDescent="0.25">
      <c r="A496" s="18">
        <v>3682</v>
      </c>
      <c r="B496" s="18" t="s">
        <v>31</v>
      </c>
      <c r="C496" s="18">
        <v>0.61499999999999999</v>
      </c>
      <c r="D496" s="18">
        <v>0.47</v>
      </c>
      <c r="E496" s="18">
        <v>0.17499999999999999</v>
      </c>
      <c r="F496" s="18">
        <v>1.242</v>
      </c>
      <c r="G496" s="18">
        <v>0.5675</v>
      </c>
      <c r="H496" s="18">
        <v>0.28699999999999998</v>
      </c>
      <c r="I496" s="18">
        <v>0.317</v>
      </c>
      <c r="J496" s="18">
        <v>11</v>
      </c>
      <c r="K496" s="18">
        <v>12</v>
      </c>
      <c r="L496" s="18" t="s">
        <v>63</v>
      </c>
      <c r="M496" s="18" t="s">
        <v>64</v>
      </c>
      <c r="N496" s="18" t="s">
        <v>29</v>
      </c>
      <c r="O496" s="18">
        <v>2</v>
      </c>
      <c r="P496" s="18" t="s">
        <v>70</v>
      </c>
      <c r="Q496" s="18">
        <v>18</v>
      </c>
      <c r="R496" s="18">
        <f t="shared" si="45"/>
        <v>3</v>
      </c>
      <c r="S496" s="18">
        <f t="shared" si="46"/>
        <v>3</v>
      </c>
      <c r="T496" s="18">
        <f t="shared" si="47"/>
        <v>3</v>
      </c>
      <c r="U496" s="20" t="str">
        <f t="shared" si="48"/>
        <v>3</v>
      </c>
      <c r="V496" s="21">
        <f t="shared" si="49"/>
        <v>0.61271999999999993</v>
      </c>
      <c r="W496" s="21">
        <f t="shared" si="50"/>
        <v>0.61271999999999993</v>
      </c>
    </row>
    <row r="497" spans="1:23" x14ac:dyDescent="0.25">
      <c r="A497" s="18">
        <v>3834</v>
      </c>
      <c r="B497" s="18" t="s">
        <v>31</v>
      </c>
      <c r="C497" s="18">
        <v>0.53500000000000003</v>
      </c>
      <c r="D497" s="18">
        <v>0.41</v>
      </c>
      <c r="E497" s="18">
        <v>0.15</v>
      </c>
      <c r="F497" s="18">
        <v>0.8105</v>
      </c>
      <c r="G497" s="18">
        <v>0.34499999999999997</v>
      </c>
      <c r="H497" s="18">
        <v>0.187</v>
      </c>
      <c r="I497" s="18">
        <v>0.24</v>
      </c>
      <c r="J497" s="18">
        <v>11</v>
      </c>
      <c r="K497" s="18">
        <v>2</v>
      </c>
      <c r="L497" s="18" t="s">
        <v>52</v>
      </c>
      <c r="M497" s="18" t="s">
        <v>53</v>
      </c>
      <c r="N497" s="18" t="s">
        <v>54</v>
      </c>
      <c r="O497" s="18">
        <v>5</v>
      </c>
      <c r="P497" s="18" t="s">
        <v>34</v>
      </c>
      <c r="Q497" s="18">
        <v>12.8</v>
      </c>
      <c r="R497" s="18">
        <f t="shared" si="45"/>
        <v>3</v>
      </c>
      <c r="S497" s="18">
        <f t="shared" si="46"/>
        <v>2</v>
      </c>
      <c r="T497" s="18">
        <f t="shared" si="47"/>
        <v>0</v>
      </c>
      <c r="U497" s="20" t="str">
        <f t="shared" si="48"/>
        <v>2</v>
      </c>
      <c r="V497" s="21">
        <f t="shared" si="49"/>
        <v>0.37755791666666672</v>
      </c>
      <c r="W497" s="21">
        <f t="shared" si="50"/>
        <v>0.30204633333333342</v>
      </c>
    </row>
    <row r="498" spans="1:23" x14ac:dyDescent="0.25">
      <c r="A498" s="18">
        <v>3730</v>
      </c>
      <c r="B498" s="18" t="s">
        <v>31</v>
      </c>
      <c r="C498" s="18">
        <v>0.51</v>
      </c>
      <c r="D498" s="18">
        <v>0.38</v>
      </c>
      <c r="E498" s="18">
        <v>0.13500000000000001</v>
      </c>
      <c r="F498" s="18">
        <v>0.68100000000000005</v>
      </c>
      <c r="G498" s="18">
        <v>0.34350000000000003</v>
      </c>
      <c r="H498" s="18">
        <v>0.14199999999999999</v>
      </c>
      <c r="I498" s="18">
        <v>0.17</v>
      </c>
      <c r="J498" s="18">
        <v>9</v>
      </c>
      <c r="K498" s="18">
        <v>9</v>
      </c>
      <c r="L498" s="18" t="s">
        <v>67</v>
      </c>
      <c r="M498" s="18" t="s">
        <v>68</v>
      </c>
      <c r="N498" s="18" t="s">
        <v>69</v>
      </c>
      <c r="O498" s="18">
        <v>10</v>
      </c>
      <c r="P498" s="18" t="s">
        <v>35</v>
      </c>
      <c r="Q498" s="18">
        <v>24.1</v>
      </c>
      <c r="R498" s="18">
        <f t="shared" si="45"/>
        <v>3</v>
      </c>
      <c r="S498" s="18">
        <f t="shared" si="46"/>
        <v>2</v>
      </c>
      <c r="T498" s="18">
        <f t="shared" si="47"/>
        <v>0</v>
      </c>
      <c r="U498" s="20" t="str">
        <f t="shared" si="48"/>
        <v>2</v>
      </c>
      <c r="V498" s="21">
        <f t="shared" si="49"/>
        <v>0.30928749999999999</v>
      </c>
      <c r="W498" s="21">
        <f t="shared" si="50"/>
        <v>0.24743000000000001</v>
      </c>
    </row>
    <row r="499" spans="1:23" x14ac:dyDescent="0.25">
      <c r="A499" s="18">
        <v>2029</v>
      </c>
      <c r="B499" s="18" t="s">
        <v>22</v>
      </c>
      <c r="C499" s="18">
        <v>0.56999999999999995</v>
      </c>
      <c r="D499" s="18">
        <v>0.435</v>
      </c>
      <c r="E499" s="18">
        <v>0.15</v>
      </c>
      <c r="F499" s="18">
        <v>0.82950000000000002</v>
      </c>
      <c r="G499" s="18">
        <v>0.38750000000000001</v>
      </c>
      <c r="H499" s="18">
        <v>0.156</v>
      </c>
      <c r="I499" s="18">
        <v>0.245</v>
      </c>
      <c r="J499" s="18">
        <v>10</v>
      </c>
      <c r="K499" s="18">
        <v>7</v>
      </c>
      <c r="L499" s="18" t="s">
        <v>43</v>
      </c>
      <c r="M499" s="18" t="s">
        <v>44</v>
      </c>
      <c r="N499" s="18" t="s">
        <v>45</v>
      </c>
      <c r="O499" s="18">
        <v>7</v>
      </c>
      <c r="P499" s="18" t="s">
        <v>26</v>
      </c>
      <c r="Q499" s="18">
        <v>2.5</v>
      </c>
      <c r="R499" s="18">
        <f t="shared" si="45"/>
        <v>3</v>
      </c>
      <c r="S499" s="18">
        <f t="shared" si="46"/>
        <v>2</v>
      </c>
      <c r="T499" s="18">
        <f t="shared" si="47"/>
        <v>0</v>
      </c>
      <c r="U499" s="20" t="str">
        <f t="shared" si="48"/>
        <v>2</v>
      </c>
      <c r="V499" s="21">
        <f t="shared" si="49"/>
        <v>0.39470375000000008</v>
      </c>
      <c r="W499" s="21">
        <f t="shared" si="50"/>
        <v>0.31576300000000007</v>
      </c>
    </row>
    <row r="500" spans="1:23" x14ac:dyDescent="0.25">
      <c r="A500" s="18">
        <v>3778</v>
      </c>
      <c r="B500" s="18" t="s">
        <v>31</v>
      </c>
      <c r="C500" s="18">
        <v>0.58499999999999996</v>
      </c>
      <c r="D500" s="18">
        <v>0.47</v>
      </c>
      <c r="E500" s="18">
        <v>0.14499999999999999</v>
      </c>
      <c r="F500" s="18">
        <v>0.95650000000000002</v>
      </c>
      <c r="G500" s="18">
        <v>0.40250000000000002</v>
      </c>
      <c r="H500" s="18">
        <v>0.23649999999999999</v>
      </c>
      <c r="I500" s="18">
        <v>0.26500000000000001</v>
      </c>
      <c r="J500" s="18">
        <v>9</v>
      </c>
      <c r="K500" s="18">
        <v>7</v>
      </c>
      <c r="L500" s="18" t="s">
        <v>43</v>
      </c>
      <c r="M500" s="18" t="s">
        <v>44</v>
      </c>
      <c r="N500" s="18" t="s">
        <v>45</v>
      </c>
      <c r="O500" s="18">
        <v>6</v>
      </c>
      <c r="P500" s="18" t="s">
        <v>79</v>
      </c>
      <c r="Q500" s="18">
        <v>14.1</v>
      </c>
      <c r="R500" s="18">
        <f t="shared" si="45"/>
        <v>3</v>
      </c>
      <c r="S500" s="18">
        <f t="shared" si="46"/>
        <v>3</v>
      </c>
      <c r="T500" s="18">
        <f t="shared" si="47"/>
        <v>3</v>
      </c>
      <c r="U500" s="20" t="str">
        <f t="shared" si="48"/>
        <v>3</v>
      </c>
      <c r="V500" s="21">
        <f t="shared" si="49"/>
        <v>0.46230833333333338</v>
      </c>
      <c r="W500" s="21">
        <f t="shared" si="50"/>
        <v>0.46230833333333338</v>
      </c>
    </row>
    <row r="501" spans="1:23" x14ac:dyDescent="0.25">
      <c r="A501" s="18">
        <v>1728</v>
      </c>
      <c r="B501" s="18" t="s">
        <v>31</v>
      </c>
      <c r="C501" s="18">
        <v>0.66</v>
      </c>
      <c r="D501" s="18">
        <v>0.53</v>
      </c>
      <c r="E501" s="18">
        <v>0.19500000000000001</v>
      </c>
      <c r="F501" s="18">
        <v>1.5505</v>
      </c>
      <c r="G501" s="18">
        <v>0.65049999999999997</v>
      </c>
      <c r="H501" s="18">
        <v>0.32950000000000002</v>
      </c>
      <c r="I501" s="18">
        <v>0.495</v>
      </c>
      <c r="J501" s="18">
        <v>10</v>
      </c>
      <c r="K501" s="18">
        <v>5</v>
      </c>
      <c r="L501" s="18" t="s">
        <v>49</v>
      </c>
      <c r="M501" s="18" t="s">
        <v>50</v>
      </c>
      <c r="N501" s="18" t="s">
        <v>51</v>
      </c>
      <c r="O501" s="18">
        <v>3</v>
      </c>
      <c r="P501" s="18" t="s">
        <v>39</v>
      </c>
      <c r="Q501" s="18">
        <v>3.6</v>
      </c>
      <c r="R501" s="18">
        <f t="shared" si="45"/>
        <v>3</v>
      </c>
      <c r="S501" s="18">
        <f t="shared" si="46"/>
        <v>3</v>
      </c>
      <c r="T501" s="18">
        <f t="shared" si="47"/>
        <v>3</v>
      </c>
      <c r="U501" s="20" t="str">
        <f t="shared" si="48"/>
        <v>3</v>
      </c>
      <c r="V501" s="21">
        <f t="shared" si="49"/>
        <v>0.79721541666666662</v>
      </c>
      <c r="W501" s="21">
        <f t="shared" si="50"/>
        <v>0.79721541666666662</v>
      </c>
    </row>
    <row r="502" spans="1:23" x14ac:dyDescent="0.25">
      <c r="A502" s="18">
        <v>2460</v>
      </c>
      <c r="B502" s="18" t="s">
        <v>22</v>
      </c>
      <c r="C502" s="18">
        <v>0.58499999999999996</v>
      </c>
      <c r="D502" s="18">
        <v>0.47</v>
      </c>
      <c r="E502" s="18">
        <v>0.17</v>
      </c>
      <c r="F502" s="18">
        <v>1.099</v>
      </c>
      <c r="G502" s="18">
        <v>0.39750000000000002</v>
      </c>
      <c r="H502" s="18">
        <v>0.23250000000000001</v>
      </c>
      <c r="I502" s="18">
        <v>0.35799999999999998</v>
      </c>
      <c r="J502" s="18">
        <v>20</v>
      </c>
      <c r="K502" s="18">
        <v>1</v>
      </c>
      <c r="L502" s="18" t="s">
        <v>65</v>
      </c>
      <c r="M502" s="18" t="s">
        <v>66</v>
      </c>
      <c r="N502" s="18" t="s">
        <v>29</v>
      </c>
      <c r="O502" s="18">
        <v>5</v>
      </c>
      <c r="P502" s="18" t="s">
        <v>34</v>
      </c>
      <c r="Q502" s="18">
        <v>12.8</v>
      </c>
      <c r="R502" s="18">
        <f t="shared" si="45"/>
        <v>3</v>
      </c>
      <c r="S502" s="18">
        <f t="shared" si="46"/>
        <v>2</v>
      </c>
      <c r="T502" s="18">
        <f t="shared" si="47"/>
        <v>0</v>
      </c>
      <c r="U502" s="20" t="str">
        <f t="shared" si="48"/>
        <v>2</v>
      </c>
      <c r="V502" s="21">
        <f t="shared" si="49"/>
        <v>0.53576250000000003</v>
      </c>
      <c r="W502" s="21">
        <f t="shared" si="50"/>
        <v>0.42861000000000005</v>
      </c>
    </row>
    <row r="503" spans="1:23" x14ac:dyDescent="0.25">
      <c r="A503" s="18">
        <v>1686</v>
      </c>
      <c r="B503" s="18" t="s">
        <v>17</v>
      </c>
      <c r="C503" s="18">
        <v>0.62</v>
      </c>
      <c r="D503" s="18">
        <v>0.45</v>
      </c>
      <c r="E503" s="18">
        <v>0.13500000000000001</v>
      </c>
      <c r="F503" s="18">
        <v>0.92400000000000004</v>
      </c>
      <c r="G503" s="18">
        <v>0.35799999999999998</v>
      </c>
      <c r="H503" s="18">
        <v>0.22650000000000001</v>
      </c>
      <c r="I503" s="18">
        <v>0.29649999999999999</v>
      </c>
      <c r="J503" s="18">
        <v>10</v>
      </c>
      <c r="K503" s="18">
        <v>8</v>
      </c>
      <c r="L503" s="18" t="s">
        <v>55</v>
      </c>
      <c r="M503" s="18" t="s">
        <v>56</v>
      </c>
      <c r="N503" s="18" t="s">
        <v>57</v>
      </c>
      <c r="O503" s="18">
        <v>8</v>
      </c>
      <c r="P503" s="18" t="s">
        <v>30</v>
      </c>
      <c r="Q503" s="18">
        <v>12.3</v>
      </c>
      <c r="R503" s="18">
        <f t="shared" si="45"/>
        <v>3</v>
      </c>
      <c r="S503" s="18">
        <f t="shared" si="46"/>
        <v>2</v>
      </c>
      <c r="T503" s="18">
        <f t="shared" si="47"/>
        <v>0</v>
      </c>
      <c r="U503" s="20" t="str">
        <f t="shared" si="48"/>
        <v>2</v>
      </c>
      <c r="V503" s="21">
        <f t="shared" si="49"/>
        <v>0.44736999999999999</v>
      </c>
      <c r="W503" s="21">
        <f t="shared" si="50"/>
        <v>0.35789599999999999</v>
      </c>
    </row>
    <row r="504" spans="1:23" x14ac:dyDescent="0.25">
      <c r="A504" s="18">
        <v>2483</v>
      </c>
      <c r="B504" s="18" t="s">
        <v>31</v>
      </c>
      <c r="C504" s="18">
        <v>0.52</v>
      </c>
      <c r="D504" s="18">
        <v>0.4</v>
      </c>
      <c r="E504" s="18">
        <v>0.16500000000000001</v>
      </c>
      <c r="F504" s="18">
        <v>0.85650000000000004</v>
      </c>
      <c r="G504" s="18">
        <v>0.27450000000000002</v>
      </c>
      <c r="H504" s="18">
        <v>0.20100000000000001</v>
      </c>
      <c r="I504" s="18">
        <v>0.21</v>
      </c>
      <c r="J504" s="18">
        <v>12</v>
      </c>
      <c r="K504" s="18">
        <v>13</v>
      </c>
      <c r="L504" s="18" t="s">
        <v>27</v>
      </c>
      <c r="M504" s="18" t="s">
        <v>28</v>
      </c>
      <c r="N504" s="18" t="s">
        <v>29</v>
      </c>
      <c r="O504" s="18">
        <v>5</v>
      </c>
      <c r="P504" s="18" t="s">
        <v>34</v>
      </c>
      <c r="Q504" s="18">
        <v>12.8</v>
      </c>
      <c r="R504" s="18">
        <f t="shared" si="45"/>
        <v>3</v>
      </c>
      <c r="S504" s="18">
        <f t="shared" si="46"/>
        <v>2</v>
      </c>
      <c r="T504" s="18">
        <f t="shared" si="47"/>
        <v>0</v>
      </c>
      <c r="U504" s="20" t="str">
        <f t="shared" si="48"/>
        <v>2</v>
      </c>
      <c r="V504" s="21">
        <f t="shared" si="49"/>
        <v>0.39755874999999996</v>
      </c>
      <c r="W504" s="21">
        <f t="shared" si="50"/>
        <v>0.31804699999999997</v>
      </c>
    </row>
    <row r="505" spans="1:23" x14ac:dyDescent="0.25">
      <c r="A505" s="18">
        <v>2733</v>
      </c>
      <c r="B505" s="18" t="s">
        <v>17</v>
      </c>
      <c r="C505" s="18">
        <v>0.41</v>
      </c>
      <c r="D505" s="18">
        <v>0.32500000000000001</v>
      </c>
      <c r="E505" s="18">
        <v>0.11</v>
      </c>
      <c r="F505" s="18">
        <v>0.32600000000000001</v>
      </c>
      <c r="G505" s="18">
        <v>0.13250000000000001</v>
      </c>
      <c r="H505" s="18">
        <v>7.4999999999999997E-2</v>
      </c>
      <c r="I505" s="18">
        <v>0.10100000000000001</v>
      </c>
      <c r="J505" s="18">
        <v>8</v>
      </c>
      <c r="K505" s="18">
        <v>7</v>
      </c>
      <c r="L505" s="18" t="s">
        <v>43</v>
      </c>
      <c r="M505" s="18" t="s">
        <v>44</v>
      </c>
      <c r="N505" s="18" t="s">
        <v>45</v>
      </c>
      <c r="O505" s="18">
        <v>2</v>
      </c>
      <c r="P505" s="18" t="s">
        <v>70</v>
      </c>
      <c r="Q505" s="18">
        <v>18</v>
      </c>
      <c r="R505" s="18">
        <f t="shared" si="45"/>
        <v>3</v>
      </c>
      <c r="S505" s="18">
        <f t="shared" si="46"/>
        <v>2</v>
      </c>
      <c r="T505" s="18">
        <f t="shared" si="47"/>
        <v>0</v>
      </c>
      <c r="U505" s="20" t="str">
        <f t="shared" si="48"/>
        <v>2</v>
      </c>
      <c r="V505" s="21">
        <f t="shared" si="49"/>
        <v>0.13827833333333334</v>
      </c>
      <c r="W505" s="21">
        <f t="shared" si="50"/>
        <v>0.11062266666666667</v>
      </c>
    </row>
    <row r="506" spans="1:23" x14ac:dyDescent="0.25">
      <c r="A506" s="18">
        <v>831</v>
      </c>
      <c r="B506" s="18" t="s">
        <v>31</v>
      </c>
      <c r="C506" s="18">
        <v>0.41499999999999998</v>
      </c>
      <c r="D506" s="18">
        <v>0.30499999999999999</v>
      </c>
      <c r="E506" s="18">
        <v>0.1</v>
      </c>
      <c r="F506" s="18">
        <v>0.32500000000000001</v>
      </c>
      <c r="G506" s="18">
        <v>0.156</v>
      </c>
      <c r="H506" s="18">
        <v>5.0500000000000003E-2</v>
      </c>
      <c r="I506" s="18">
        <v>9.0999999999999998E-2</v>
      </c>
      <c r="J506" s="18">
        <v>6</v>
      </c>
      <c r="K506" s="18">
        <v>4</v>
      </c>
      <c r="L506" s="18" t="s">
        <v>18</v>
      </c>
      <c r="M506" s="18" t="s">
        <v>19</v>
      </c>
      <c r="N506" s="18" t="s">
        <v>20</v>
      </c>
      <c r="O506" s="18">
        <v>7</v>
      </c>
      <c r="P506" s="18" t="s">
        <v>26</v>
      </c>
      <c r="Q506" s="18">
        <v>2.5</v>
      </c>
      <c r="R506" s="18">
        <f t="shared" si="45"/>
        <v>3</v>
      </c>
      <c r="S506" s="18">
        <f t="shared" si="46"/>
        <v>2</v>
      </c>
      <c r="T506" s="18">
        <f t="shared" si="47"/>
        <v>0</v>
      </c>
      <c r="U506" s="20" t="str">
        <f t="shared" si="48"/>
        <v>2</v>
      </c>
      <c r="V506" s="21">
        <f t="shared" si="49"/>
        <v>0.13650000000000001</v>
      </c>
      <c r="W506" s="21">
        <f t="shared" si="50"/>
        <v>0.10920000000000002</v>
      </c>
    </row>
    <row r="507" spans="1:23" x14ac:dyDescent="0.25">
      <c r="A507" s="18">
        <v>3148</v>
      </c>
      <c r="B507" s="18" t="s">
        <v>22</v>
      </c>
      <c r="C507" s="18">
        <v>0.64500000000000002</v>
      </c>
      <c r="D507" s="18">
        <v>0.5</v>
      </c>
      <c r="E507" s="18">
        <v>0.18</v>
      </c>
      <c r="F507" s="18">
        <v>1.2785</v>
      </c>
      <c r="G507" s="18">
        <v>0.53449999999999998</v>
      </c>
      <c r="H507" s="18">
        <v>0.29949999999999999</v>
      </c>
      <c r="I507" s="18">
        <v>0.34499999999999997</v>
      </c>
      <c r="J507" s="18">
        <v>13</v>
      </c>
      <c r="K507" s="18">
        <v>11</v>
      </c>
      <c r="L507" s="18" t="s">
        <v>37</v>
      </c>
      <c r="M507" s="18" t="s">
        <v>38</v>
      </c>
      <c r="N507" s="18" t="s">
        <v>29</v>
      </c>
      <c r="O507" s="18">
        <v>5</v>
      </c>
      <c r="P507" s="18" t="s">
        <v>34</v>
      </c>
      <c r="Q507" s="18">
        <v>12.8</v>
      </c>
      <c r="R507" s="18">
        <f t="shared" si="45"/>
        <v>3</v>
      </c>
      <c r="S507" s="18">
        <f t="shared" si="46"/>
        <v>2</v>
      </c>
      <c r="T507" s="18">
        <f t="shared" si="47"/>
        <v>0</v>
      </c>
      <c r="U507" s="20" t="str">
        <f t="shared" si="48"/>
        <v>2</v>
      </c>
      <c r="V507" s="21">
        <f t="shared" si="49"/>
        <v>0.6445770833333333</v>
      </c>
      <c r="W507" s="21">
        <f t="shared" si="50"/>
        <v>0.51566166666666668</v>
      </c>
    </row>
    <row r="508" spans="1:23" x14ac:dyDescent="0.25">
      <c r="A508" s="18">
        <v>2510</v>
      </c>
      <c r="B508" s="18" t="s">
        <v>17</v>
      </c>
      <c r="C508" s="18">
        <v>0.41499999999999998</v>
      </c>
      <c r="D508" s="18">
        <v>0.315</v>
      </c>
      <c r="E508" s="18">
        <v>0.09</v>
      </c>
      <c r="F508" s="18">
        <v>0.36249999999999999</v>
      </c>
      <c r="G508" s="18">
        <v>0.17499999999999999</v>
      </c>
      <c r="H508" s="18">
        <v>8.3500000000000005E-2</v>
      </c>
      <c r="I508" s="18">
        <v>9.2999999999999999E-2</v>
      </c>
      <c r="J508" s="18">
        <v>6</v>
      </c>
      <c r="K508" s="18">
        <v>8</v>
      </c>
      <c r="L508" s="18" t="s">
        <v>55</v>
      </c>
      <c r="M508" s="18" t="s">
        <v>56</v>
      </c>
      <c r="N508" s="18" t="s">
        <v>57</v>
      </c>
      <c r="O508" s="18">
        <v>3</v>
      </c>
      <c r="P508" s="18" t="s">
        <v>39</v>
      </c>
      <c r="Q508" s="18">
        <v>3.6</v>
      </c>
      <c r="R508" s="18">
        <f t="shared" si="45"/>
        <v>3</v>
      </c>
      <c r="S508" s="18">
        <f t="shared" si="46"/>
        <v>2</v>
      </c>
      <c r="T508" s="18">
        <f t="shared" si="47"/>
        <v>0</v>
      </c>
      <c r="U508" s="20" t="str">
        <f t="shared" si="48"/>
        <v>2</v>
      </c>
      <c r="V508" s="21">
        <f t="shared" si="49"/>
        <v>0.15225</v>
      </c>
      <c r="W508" s="21">
        <f t="shared" si="50"/>
        <v>0.12180000000000001</v>
      </c>
    </row>
    <row r="509" spans="1:23" x14ac:dyDescent="0.25">
      <c r="A509" s="18">
        <v>508</v>
      </c>
      <c r="B509" s="18" t="s">
        <v>31</v>
      </c>
      <c r="C509" s="18">
        <v>0.58499999999999996</v>
      </c>
      <c r="D509" s="18">
        <v>0.45500000000000002</v>
      </c>
      <c r="E509" s="18">
        <v>0.22500000000000001</v>
      </c>
      <c r="F509" s="18">
        <v>1.0549999999999999</v>
      </c>
      <c r="G509" s="18">
        <v>0.38150000000000001</v>
      </c>
      <c r="H509" s="18">
        <v>0.221</v>
      </c>
      <c r="I509" s="18">
        <v>0.36499999999999999</v>
      </c>
      <c r="J509" s="18">
        <v>15</v>
      </c>
      <c r="K509" s="18">
        <v>4</v>
      </c>
      <c r="L509" s="18" t="s">
        <v>18</v>
      </c>
      <c r="M509" s="18" t="s">
        <v>19</v>
      </c>
      <c r="N509" s="18" t="s">
        <v>20</v>
      </c>
      <c r="O509" s="18">
        <v>4</v>
      </c>
      <c r="P509" s="18" t="s">
        <v>59</v>
      </c>
      <c r="Q509" s="18">
        <v>6.1</v>
      </c>
      <c r="R509" s="18">
        <f t="shared" si="45"/>
        <v>3</v>
      </c>
      <c r="S509" s="18">
        <f t="shared" si="46"/>
        <v>2</v>
      </c>
      <c r="T509" s="18">
        <f t="shared" si="47"/>
        <v>0</v>
      </c>
      <c r="U509" s="20" t="str">
        <f t="shared" si="48"/>
        <v>2</v>
      </c>
      <c r="V509" s="21">
        <f t="shared" si="49"/>
        <v>0.52134583333333329</v>
      </c>
      <c r="W509" s="21">
        <f t="shared" si="50"/>
        <v>0.41707666666666665</v>
      </c>
    </row>
    <row r="510" spans="1:23" x14ac:dyDescent="0.25">
      <c r="A510" s="18">
        <v>2667</v>
      </c>
      <c r="B510" s="18" t="s">
        <v>31</v>
      </c>
      <c r="C510" s="18">
        <v>0.57999999999999996</v>
      </c>
      <c r="D510" s="18">
        <v>0.45500000000000002</v>
      </c>
      <c r="E510" s="18">
        <v>0.13</v>
      </c>
      <c r="F510" s="18">
        <v>0.85199999999999998</v>
      </c>
      <c r="G510" s="18">
        <v>0.41</v>
      </c>
      <c r="H510" s="18">
        <v>0.17249999999999999</v>
      </c>
      <c r="I510" s="18">
        <v>0.22500000000000001</v>
      </c>
      <c r="J510" s="18">
        <v>8</v>
      </c>
      <c r="K510" s="18">
        <v>10</v>
      </c>
      <c r="L510" s="18" t="s">
        <v>23</v>
      </c>
      <c r="M510" s="18" t="s">
        <v>24</v>
      </c>
      <c r="N510" s="18" t="s">
        <v>25</v>
      </c>
      <c r="O510" s="18">
        <v>7</v>
      </c>
      <c r="P510" s="18" t="s">
        <v>26</v>
      </c>
      <c r="Q510" s="18">
        <v>2.5</v>
      </c>
      <c r="R510" s="18">
        <f t="shared" si="45"/>
        <v>3</v>
      </c>
      <c r="S510" s="18">
        <f t="shared" si="46"/>
        <v>3</v>
      </c>
      <c r="T510" s="18">
        <f t="shared" si="47"/>
        <v>3</v>
      </c>
      <c r="U510" s="20" t="str">
        <f t="shared" si="48"/>
        <v>3</v>
      </c>
      <c r="V510" s="21">
        <f t="shared" si="49"/>
        <v>0.40682999999999997</v>
      </c>
      <c r="W510" s="21">
        <f t="shared" si="50"/>
        <v>0.40682999999999997</v>
      </c>
    </row>
    <row r="511" spans="1:23" x14ac:dyDescent="0.25">
      <c r="A511" s="18">
        <v>2171</v>
      </c>
      <c r="B511" s="18" t="s">
        <v>31</v>
      </c>
      <c r="C511" s="18">
        <v>0.28499999999999998</v>
      </c>
      <c r="D511" s="18">
        <v>0.21</v>
      </c>
      <c r="E511" s="18">
        <v>7.4999999999999997E-2</v>
      </c>
      <c r="F511" s="18">
        <v>0.11849999999999999</v>
      </c>
      <c r="G511" s="18">
        <v>5.5E-2</v>
      </c>
      <c r="H511" s="18">
        <v>2.8500000000000001E-2</v>
      </c>
      <c r="I511" s="18">
        <v>0.04</v>
      </c>
      <c r="J511" s="18">
        <v>7</v>
      </c>
      <c r="K511" s="18">
        <v>8</v>
      </c>
      <c r="L511" s="18" t="s">
        <v>55</v>
      </c>
      <c r="M511" s="18" t="s">
        <v>56</v>
      </c>
      <c r="N511" s="18" t="s">
        <v>57</v>
      </c>
      <c r="O511" s="18">
        <v>8</v>
      </c>
      <c r="P511" s="18" t="s">
        <v>30</v>
      </c>
      <c r="Q511" s="18">
        <v>12.3</v>
      </c>
      <c r="R511" s="18">
        <f t="shared" si="45"/>
        <v>3</v>
      </c>
      <c r="S511" s="18">
        <f t="shared" si="46"/>
        <v>2</v>
      </c>
      <c r="T511" s="18">
        <f t="shared" si="47"/>
        <v>0</v>
      </c>
      <c r="U511" s="20" t="str">
        <f t="shared" si="48"/>
        <v>2</v>
      </c>
      <c r="V511" s="21">
        <f t="shared" si="49"/>
        <v>4.483249999999999E-2</v>
      </c>
      <c r="W511" s="21">
        <f t="shared" si="50"/>
        <v>3.5865999999999995E-2</v>
      </c>
    </row>
    <row r="512" spans="1:23" x14ac:dyDescent="0.25">
      <c r="A512" s="18">
        <v>3773</v>
      </c>
      <c r="B512" s="18" t="s">
        <v>31</v>
      </c>
      <c r="C512" s="18">
        <v>0.57499999999999996</v>
      </c>
      <c r="D512" s="18">
        <v>0.46500000000000002</v>
      </c>
      <c r="E512" s="18">
        <v>0.12</v>
      </c>
      <c r="F512" s="18">
        <v>1.0535000000000001</v>
      </c>
      <c r="G512" s="18">
        <v>0.51600000000000001</v>
      </c>
      <c r="H512" s="18">
        <v>0.2185</v>
      </c>
      <c r="I512" s="18">
        <v>0.23499999999999999</v>
      </c>
      <c r="J512" s="18">
        <v>9</v>
      </c>
      <c r="K512" s="18">
        <v>13</v>
      </c>
      <c r="L512" s="18" t="s">
        <v>27</v>
      </c>
      <c r="M512" s="18" t="s">
        <v>28</v>
      </c>
      <c r="N512" s="18" t="s">
        <v>29</v>
      </c>
      <c r="O512" s="18">
        <v>9</v>
      </c>
      <c r="P512" s="18" t="s">
        <v>58</v>
      </c>
      <c r="Q512" s="18">
        <v>1.9</v>
      </c>
      <c r="R512" s="18">
        <f t="shared" si="45"/>
        <v>3</v>
      </c>
      <c r="S512" s="18">
        <f t="shared" si="46"/>
        <v>3</v>
      </c>
      <c r="T512" s="18">
        <f t="shared" si="47"/>
        <v>3</v>
      </c>
      <c r="U512" s="20" t="str">
        <f t="shared" si="48"/>
        <v>3</v>
      </c>
      <c r="V512" s="21">
        <f t="shared" si="49"/>
        <v>0.50216833333333333</v>
      </c>
      <c r="W512" s="21">
        <f t="shared" si="50"/>
        <v>0.50216833333333333</v>
      </c>
    </row>
    <row r="513" spans="1:23" x14ac:dyDescent="0.25">
      <c r="A513" s="18">
        <v>2821</v>
      </c>
      <c r="B513" s="18" t="s">
        <v>17</v>
      </c>
      <c r="C513" s="18">
        <v>0.375</v>
      </c>
      <c r="D513" s="18">
        <v>0.28499999999999998</v>
      </c>
      <c r="E513" s="18">
        <v>0.09</v>
      </c>
      <c r="F513" s="18">
        <v>0.2545</v>
      </c>
      <c r="G513" s="18">
        <v>0.11899999999999999</v>
      </c>
      <c r="H513" s="18">
        <v>5.9499999999999997E-2</v>
      </c>
      <c r="I513" s="18">
        <v>6.7500000000000004E-2</v>
      </c>
      <c r="J513" s="18">
        <v>6</v>
      </c>
      <c r="K513" s="18">
        <v>2</v>
      </c>
      <c r="L513" s="18" t="s">
        <v>52</v>
      </c>
      <c r="M513" s="18" t="s">
        <v>53</v>
      </c>
      <c r="N513" s="18" t="s">
        <v>54</v>
      </c>
      <c r="O513" s="18">
        <v>3</v>
      </c>
      <c r="P513" s="18" t="s">
        <v>39</v>
      </c>
      <c r="Q513" s="18">
        <v>3.6</v>
      </c>
      <c r="R513" s="18">
        <f t="shared" si="45"/>
        <v>3</v>
      </c>
      <c r="S513" s="18">
        <f t="shared" si="46"/>
        <v>2</v>
      </c>
      <c r="T513" s="18">
        <f t="shared" si="47"/>
        <v>0</v>
      </c>
      <c r="U513" s="20" t="str">
        <f t="shared" si="48"/>
        <v>2</v>
      </c>
      <c r="V513" s="21">
        <f t="shared" si="49"/>
        <v>0.10392083333333334</v>
      </c>
      <c r="W513" s="21">
        <f t="shared" si="50"/>
        <v>8.3136666666666678E-2</v>
      </c>
    </row>
    <row r="514" spans="1:23" x14ac:dyDescent="0.25">
      <c r="A514" s="18">
        <v>3897</v>
      </c>
      <c r="B514" s="18" t="s">
        <v>31</v>
      </c>
      <c r="C514" s="18">
        <v>0.76</v>
      </c>
      <c r="D514" s="18">
        <v>0.57499999999999996</v>
      </c>
      <c r="E514" s="18">
        <v>0.19</v>
      </c>
      <c r="F514" s="18">
        <v>1.829</v>
      </c>
      <c r="G514" s="18">
        <v>0.70350000000000001</v>
      </c>
      <c r="H514" s="18">
        <v>0.38600000000000001</v>
      </c>
      <c r="I514" s="18">
        <v>0.56000000000000005</v>
      </c>
      <c r="J514" s="18">
        <v>14</v>
      </c>
      <c r="K514" s="18">
        <v>4</v>
      </c>
      <c r="L514" s="18" t="s">
        <v>18</v>
      </c>
      <c r="M514" s="18" t="s">
        <v>19</v>
      </c>
      <c r="N514" s="18" t="s">
        <v>20</v>
      </c>
      <c r="O514" s="18">
        <v>9</v>
      </c>
      <c r="P514" s="18" t="s">
        <v>58</v>
      </c>
      <c r="Q514" s="18">
        <v>1.9</v>
      </c>
      <c r="R514" s="18">
        <f t="shared" ref="R514:R577" si="51">IF(OR(AND(J514&gt;15,B514="I"),AND(B514="M",C514&gt;0.75),OR(AND(I514&gt;0.8,G514&gt;0.5),G514&gt;1.2)),1,3)</f>
        <v>1</v>
      </c>
      <c r="S514" s="18">
        <f t="shared" ref="S514:S577" si="52">IF(OR(AND(I514&lt;0.4,G514&lt;0.4),OR(C514&lt;0.36),OR(AND(J514&gt;15,B514="M"),J514&gt;18,B514="F")),2,3)</f>
        <v>3</v>
      </c>
      <c r="T514" s="18">
        <f t="shared" ref="T514:T577" si="53">IF(AND(R514=3, S514=3),3, 0)</f>
        <v>0</v>
      </c>
      <c r="U514" s="20" t="str">
        <f t="shared" ref="U514:U577" si="54">IF(R514=1,"1",IF(S514=2,"2",IF(AND(R514=3,S514=3),"3")))</f>
        <v>1</v>
      </c>
      <c r="V514" s="21">
        <f t="shared" ref="V514:V577" si="55">(1+1/3*(C514-0.5)+1/3*(D514-0.4)+1/3*(E514-0.4))*F514*0.5</f>
        <v>0.98308749999999989</v>
      </c>
      <c r="W514" s="21">
        <f t="shared" ref="W514:W577" si="56">IF(U514="1", V514*1.5, IF(U514="2", V514*0.8, V514))</f>
        <v>1.4746312499999998</v>
      </c>
    </row>
    <row r="515" spans="1:23" x14ac:dyDescent="0.25">
      <c r="A515" s="18">
        <v>3448</v>
      </c>
      <c r="B515" s="18" t="s">
        <v>22</v>
      </c>
      <c r="C515" s="18">
        <v>0.505</v>
      </c>
      <c r="D515" s="18">
        <v>0.39</v>
      </c>
      <c r="E515" s="18">
        <v>0.12</v>
      </c>
      <c r="F515" s="18">
        <v>0.57250000000000001</v>
      </c>
      <c r="G515" s="18">
        <v>0.2555</v>
      </c>
      <c r="H515" s="18">
        <v>0.13250000000000001</v>
      </c>
      <c r="I515" s="18">
        <v>0.14599999999999999</v>
      </c>
      <c r="J515" s="18">
        <v>8</v>
      </c>
      <c r="K515" s="18">
        <v>2</v>
      </c>
      <c r="L515" s="18" t="s">
        <v>52</v>
      </c>
      <c r="M515" s="18" t="s">
        <v>53</v>
      </c>
      <c r="N515" s="18" t="s">
        <v>54</v>
      </c>
      <c r="O515" s="18">
        <v>7</v>
      </c>
      <c r="P515" s="18" t="s">
        <v>26</v>
      </c>
      <c r="Q515" s="18">
        <v>2.5</v>
      </c>
      <c r="R515" s="18">
        <f t="shared" si="51"/>
        <v>3</v>
      </c>
      <c r="S515" s="18">
        <f t="shared" si="52"/>
        <v>2</v>
      </c>
      <c r="T515" s="18">
        <f t="shared" si="53"/>
        <v>0</v>
      </c>
      <c r="U515" s="20" t="str">
        <f t="shared" si="54"/>
        <v>2</v>
      </c>
      <c r="V515" s="21">
        <f t="shared" si="55"/>
        <v>0.25905624999999999</v>
      </c>
      <c r="W515" s="21">
        <f t="shared" si="56"/>
        <v>0.20724500000000001</v>
      </c>
    </row>
    <row r="516" spans="1:23" x14ac:dyDescent="0.25">
      <c r="A516" s="18">
        <v>274</v>
      </c>
      <c r="B516" s="18" t="s">
        <v>31</v>
      </c>
      <c r="C516" s="18">
        <v>0.63</v>
      </c>
      <c r="D516" s="18">
        <v>0.505</v>
      </c>
      <c r="E516" s="18">
        <v>0.22500000000000001</v>
      </c>
      <c r="F516" s="18">
        <v>1.5249999999999999</v>
      </c>
      <c r="G516" s="18">
        <v>0.56000000000000005</v>
      </c>
      <c r="H516" s="18">
        <v>0.33350000000000002</v>
      </c>
      <c r="I516" s="18">
        <v>0.45</v>
      </c>
      <c r="J516" s="18">
        <v>15</v>
      </c>
      <c r="K516" s="18">
        <v>1</v>
      </c>
      <c r="L516" s="18" t="s">
        <v>65</v>
      </c>
      <c r="M516" s="18" t="s">
        <v>66</v>
      </c>
      <c r="N516" s="18" t="s">
        <v>29</v>
      </c>
      <c r="O516" s="18">
        <v>7</v>
      </c>
      <c r="P516" s="18" t="s">
        <v>26</v>
      </c>
      <c r="Q516" s="18">
        <v>2.5</v>
      </c>
      <c r="R516" s="18">
        <f t="shared" si="51"/>
        <v>3</v>
      </c>
      <c r="S516" s="18">
        <f t="shared" si="52"/>
        <v>3</v>
      </c>
      <c r="T516" s="18">
        <f t="shared" si="53"/>
        <v>3</v>
      </c>
      <c r="U516" s="20" t="str">
        <f t="shared" si="54"/>
        <v>3</v>
      </c>
      <c r="V516" s="21">
        <f t="shared" si="55"/>
        <v>0.77774999999999994</v>
      </c>
      <c r="W516" s="21">
        <f t="shared" si="56"/>
        <v>0.77774999999999994</v>
      </c>
    </row>
    <row r="517" spans="1:23" x14ac:dyDescent="0.25">
      <c r="A517" s="18">
        <v>3184</v>
      </c>
      <c r="B517" s="18" t="s">
        <v>31</v>
      </c>
      <c r="C517" s="18">
        <v>0.56499999999999995</v>
      </c>
      <c r="D517" s="18">
        <v>0.44</v>
      </c>
      <c r="E517" s="18">
        <v>0.115</v>
      </c>
      <c r="F517" s="18">
        <v>0.91849999999999998</v>
      </c>
      <c r="G517" s="18">
        <v>0.40400000000000003</v>
      </c>
      <c r="H517" s="18">
        <v>0.17849999999999999</v>
      </c>
      <c r="I517" s="18">
        <v>0.28999999999999998</v>
      </c>
      <c r="J517" s="18">
        <v>11</v>
      </c>
      <c r="K517" s="18">
        <v>8</v>
      </c>
      <c r="L517" s="18" t="s">
        <v>55</v>
      </c>
      <c r="M517" s="18" t="s">
        <v>56</v>
      </c>
      <c r="N517" s="18" t="s">
        <v>57</v>
      </c>
      <c r="O517" s="18">
        <v>6</v>
      </c>
      <c r="P517" s="18" t="s">
        <v>79</v>
      </c>
      <c r="Q517" s="18">
        <v>14.1</v>
      </c>
      <c r="R517" s="18">
        <f t="shared" si="51"/>
        <v>3</v>
      </c>
      <c r="S517" s="18">
        <f t="shared" si="52"/>
        <v>3</v>
      </c>
      <c r="T517" s="18">
        <f t="shared" si="53"/>
        <v>3</v>
      </c>
      <c r="U517" s="20" t="str">
        <f t="shared" si="54"/>
        <v>3</v>
      </c>
      <c r="V517" s="21">
        <f t="shared" si="55"/>
        <v>0.43169500000000005</v>
      </c>
      <c r="W517" s="21">
        <f t="shared" si="56"/>
        <v>0.43169500000000005</v>
      </c>
    </row>
    <row r="518" spans="1:23" x14ac:dyDescent="0.25">
      <c r="A518" s="18">
        <v>407</v>
      </c>
      <c r="B518" s="18" t="s">
        <v>31</v>
      </c>
      <c r="C518" s="18">
        <v>0.45</v>
      </c>
      <c r="D518" s="18">
        <v>0.35499999999999998</v>
      </c>
      <c r="E518" s="18">
        <v>0.115</v>
      </c>
      <c r="F518" s="18">
        <v>0.47899999999999998</v>
      </c>
      <c r="G518" s="18">
        <v>0.21249999999999999</v>
      </c>
      <c r="H518" s="18">
        <v>0.1045</v>
      </c>
      <c r="I518" s="18">
        <v>0.15</v>
      </c>
      <c r="J518" s="18">
        <v>8</v>
      </c>
      <c r="K518" s="18">
        <v>12</v>
      </c>
      <c r="L518" s="18" t="s">
        <v>63</v>
      </c>
      <c r="M518" s="18" t="s">
        <v>64</v>
      </c>
      <c r="N518" s="18" t="s">
        <v>29</v>
      </c>
      <c r="O518" s="18">
        <v>2</v>
      </c>
      <c r="P518" s="18" t="s">
        <v>70</v>
      </c>
      <c r="Q518" s="18">
        <v>18</v>
      </c>
      <c r="R518" s="18">
        <f t="shared" si="51"/>
        <v>3</v>
      </c>
      <c r="S518" s="18">
        <f t="shared" si="52"/>
        <v>2</v>
      </c>
      <c r="T518" s="18">
        <f t="shared" si="53"/>
        <v>0</v>
      </c>
      <c r="U518" s="20" t="str">
        <f t="shared" si="54"/>
        <v>2</v>
      </c>
      <c r="V518" s="21">
        <f t="shared" si="55"/>
        <v>0.20916333333333334</v>
      </c>
      <c r="W518" s="21">
        <f t="shared" si="56"/>
        <v>0.16733066666666668</v>
      </c>
    </row>
    <row r="519" spans="1:23" x14ac:dyDescent="0.25">
      <c r="A519" s="18">
        <v>3489</v>
      </c>
      <c r="B519" s="18" t="s">
        <v>17</v>
      </c>
      <c r="C519" s="18">
        <v>0.52</v>
      </c>
      <c r="D519" s="18">
        <v>0.38</v>
      </c>
      <c r="E519" s="18">
        <v>0.13</v>
      </c>
      <c r="F519" s="18">
        <v>0.53449999999999998</v>
      </c>
      <c r="G519" s="18">
        <v>0.23749999999999999</v>
      </c>
      <c r="H519" s="18">
        <v>0.122</v>
      </c>
      <c r="I519" s="18">
        <v>0.1535</v>
      </c>
      <c r="J519" s="18">
        <v>8</v>
      </c>
      <c r="K519" s="18">
        <v>3</v>
      </c>
      <c r="L519" s="18" t="s">
        <v>46</v>
      </c>
      <c r="M519" s="18" t="s">
        <v>47</v>
      </c>
      <c r="N519" s="18" t="s">
        <v>48</v>
      </c>
      <c r="O519" s="18">
        <v>7</v>
      </c>
      <c r="P519" s="18" t="s">
        <v>26</v>
      </c>
      <c r="Q519" s="18">
        <v>2.5</v>
      </c>
      <c r="R519" s="18">
        <f t="shared" si="51"/>
        <v>3</v>
      </c>
      <c r="S519" s="18">
        <f t="shared" si="52"/>
        <v>2</v>
      </c>
      <c r="T519" s="18">
        <f t="shared" si="53"/>
        <v>0</v>
      </c>
      <c r="U519" s="20" t="str">
        <f t="shared" si="54"/>
        <v>2</v>
      </c>
      <c r="V519" s="21">
        <f t="shared" si="55"/>
        <v>0.24319749999999996</v>
      </c>
      <c r="W519" s="21">
        <f t="shared" si="56"/>
        <v>0.19455799999999998</v>
      </c>
    </row>
    <row r="520" spans="1:23" x14ac:dyDescent="0.25">
      <c r="A520" s="18">
        <v>1409</v>
      </c>
      <c r="B520" s="18" t="s">
        <v>22</v>
      </c>
      <c r="C520" s="18">
        <v>0.66</v>
      </c>
      <c r="D520" s="18">
        <v>0.495</v>
      </c>
      <c r="E520" s="18">
        <v>0.21</v>
      </c>
      <c r="F520" s="18">
        <v>1.548</v>
      </c>
      <c r="G520" s="18">
        <v>0.72399999999999998</v>
      </c>
      <c r="H520" s="18">
        <v>0.35249999999999998</v>
      </c>
      <c r="I520" s="18">
        <v>0.39250000000000002</v>
      </c>
      <c r="J520" s="18">
        <v>10</v>
      </c>
      <c r="K520" s="18">
        <v>1</v>
      </c>
      <c r="L520" s="18" t="s">
        <v>65</v>
      </c>
      <c r="M520" s="18" t="s">
        <v>66</v>
      </c>
      <c r="N520" s="18" t="s">
        <v>29</v>
      </c>
      <c r="O520" s="18">
        <v>3</v>
      </c>
      <c r="P520" s="18" t="s">
        <v>39</v>
      </c>
      <c r="Q520" s="18">
        <v>3.6</v>
      </c>
      <c r="R520" s="18">
        <f t="shared" si="51"/>
        <v>3</v>
      </c>
      <c r="S520" s="18">
        <f t="shared" si="52"/>
        <v>2</v>
      </c>
      <c r="T520" s="18">
        <f t="shared" si="53"/>
        <v>0</v>
      </c>
      <c r="U520" s="20" t="str">
        <f t="shared" si="54"/>
        <v>2</v>
      </c>
      <c r="V520" s="21">
        <f t="shared" si="55"/>
        <v>0.79077000000000008</v>
      </c>
      <c r="W520" s="21">
        <f t="shared" si="56"/>
        <v>0.63261600000000007</v>
      </c>
    </row>
    <row r="521" spans="1:23" x14ac:dyDescent="0.25">
      <c r="A521" s="18">
        <v>3500</v>
      </c>
      <c r="B521" s="18" t="s">
        <v>22</v>
      </c>
      <c r="C521" s="18">
        <v>0.59499999999999997</v>
      </c>
      <c r="D521" s="18">
        <v>0.47</v>
      </c>
      <c r="E521" s="18">
        <v>0.16500000000000001</v>
      </c>
      <c r="F521" s="18">
        <v>1.0155000000000001</v>
      </c>
      <c r="G521" s="18">
        <v>0.49099999999999999</v>
      </c>
      <c r="H521" s="18">
        <v>0.1905</v>
      </c>
      <c r="I521" s="18">
        <v>0.28899999999999998</v>
      </c>
      <c r="J521" s="18">
        <v>9</v>
      </c>
      <c r="K521" s="18">
        <v>14</v>
      </c>
      <c r="L521" s="18" t="s">
        <v>60</v>
      </c>
      <c r="M521" s="18" t="s">
        <v>61</v>
      </c>
      <c r="N521" s="18" t="s">
        <v>62</v>
      </c>
      <c r="O521" s="18">
        <v>6</v>
      </c>
      <c r="P521" s="18" t="s">
        <v>79</v>
      </c>
      <c r="Q521" s="18">
        <v>14.1</v>
      </c>
      <c r="R521" s="18">
        <f t="shared" si="51"/>
        <v>3</v>
      </c>
      <c r="S521" s="18">
        <f t="shared" si="52"/>
        <v>2</v>
      </c>
      <c r="T521" s="18">
        <f t="shared" si="53"/>
        <v>0</v>
      </c>
      <c r="U521" s="20" t="str">
        <f t="shared" si="54"/>
        <v>2</v>
      </c>
      <c r="V521" s="21">
        <f t="shared" si="55"/>
        <v>0.49590250000000008</v>
      </c>
      <c r="W521" s="21">
        <f t="shared" si="56"/>
        <v>0.39672200000000007</v>
      </c>
    </row>
    <row r="522" spans="1:23" x14ac:dyDescent="0.25">
      <c r="A522" s="18">
        <v>3941</v>
      </c>
      <c r="B522" s="18" t="s">
        <v>31</v>
      </c>
      <c r="C522" s="18">
        <v>0.505</v>
      </c>
      <c r="D522" s="18">
        <v>0.39</v>
      </c>
      <c r="E522" s="18">
        <v>0.105</v>
      </c>
      <c r="F522" s="18">
        <v>0.65549999999999997</v>
      </c>
      <c r="G522" s="18">
        <v>0.25950000000000001</v>
      </c>
      <c r="H522" s="18">
        <v>0.18</v>
      </c>
      <c r="I522" s="18">
        <v>0.19</v>
      </c>
      <c r="J522" s="18">
        <v>11</v>
      </c>
      <c r="K522" s="18">
        <v>4</v>
      </c>
      <c r="L522" s="18" t="s">
        <v>18</v>
      </c>
      <c r="M522" s="18" t="s">
        <v>19</v>
      </c>
      <c r="N522" s="18" t="s">
        <v>20</v>
      </c>
      <c r="O522" s="18">
        <v>6</v>
      </c>
      <c r="P522" s="18" t="s">
        <v>79</v>
      </c>
      <c r="Q522" s="18">
        <v>14.1</v>
      </c>
      <c r="R522" s="18">
        <f t="shared" si="51"/>
        <v>3</v>
      </c>
      <c r="S522" s="18">
        <f t="shared" si="52"/>
        <v>2</v>
      </c>
      <c r="T522" s="18">
        <f t="shared" si="53"/>
        <v>0</v>
      </c>
      <c r="U522" s="20" t="str">
        <f t="shared" si="54"/>
        <v>2</v>
      </c>
      <c r="V522" s="21">
        <f t="shared" si="55"/>
        <v>0.29497499999999999</v>
      </c>
      <c r="W522" s="21">
        <f t="shared" si="56"/>
        <v>0.23598</v>
      </c>
    </row>
    <row r="523" spans="1:23" x14ac:dyDescent="0.25">
      <c r="A523" s="18">
        <v>3325</v>
      </c>
      <c r="B523" s="18" t="s">
        <v>17</v>
      </c>
      <c r="C523" s="18">
        <v>0.375</v>
      </c>
      <c r="D523" s="18">
        <v>0.28000000000000003</v>
      </c>
      <c r="E523" s="18">
        <v>0.1</v>
      </c>
      <c r="F523" s="18">
        <v>0.25650000000000001</v>
      </c>
      <c r="G523" s="18">
        <v>0.11650000000000001</v>
      </c>
      <c r="H523" s="18">
        <v>5.8500000000000003E-2</v>
      </c>
      <c r="I523" s="18">
        <v>7.2499999999999995E-2</v>
      </c>
      <c r="J523" s="18">
        <v>12</v>
      </c>
      <c r="K523" s="18">
        <v>14</v>
      </c>
      <c r="L523" s="18" t="s">
        <v>60</v>
      </c>
      <c r="M523" s="18" t="s">
        <v>61</v>
      </c>
      <c r="N523" s="18" t="s">
        <v>62</v>
      </c>
      <c r="O523" s="18">
        <v>3</v>
      </c>
      <c r="P523" s="18" t="s">
        <v>39</v>
      </c>
      <c r="Q523" s="18">
        <v>3.6</v>
      </c>
      <c r="R523" s="18">
        <f t="shared" si="51"/>
        <v>3</v>
      </c>
      <c r="S523" s="18">
        <f t="shared" si="52"/>
        <v>2</v>
      </c>
      <c r="T523" s="18">
        <f t="shared" si="53"/>
        <v>0</v>
      </c>
      <c r="U523" s="20" t="str">
        <f t="shared" si="54"/>
        <v>2</v>
      </c>
      <c r="V523" s="21">
        <f t="shared" si="55"/>
        <v>0.10495125000000001</v>
      </c>
      <c r="W523" s="21">
        <f t="shared" si="56"/>
        <v>8.3961000000000008E-2</v>
      </c>
    </row>
    <row r="524" spans="1:23" x14ac:dyDescent="0.25">
      <c r="A524" s="18">
        <v>1898</v>
      </c>
      <c r="B524" s="18" t="s">
        <v>31</v>
      </c>
      <c r="C524" s="18">
        <v>0.56999999999999995</v>
      </c>
      <c r="D524" s="18">
        <v>0.41499999999999998</v>
      </c>
      <c r="E524" s="18">
        <v>0.13</v>
      </c>
      <c r="F524" s="18">
        <v>0.88</v>
      </c>
      <c r="G524" s="18">
        <v>0.42749999999999999</v>
      </c>
      <c r="H524" s="18">
        <v>0.19550000000000001</v>
      </c>
      <c r="I524" s="18">
        <v>0.23799999999999999</v>
      </c>
      <c r="J524" s="18">
        <v>13</v>
      </c>
      <c r="K524" s="18">
        <v>5</v>
      </c>
      <c r="L524" s="18" t="s">
        <v>49</v>
      </c>
      <c r="M524" s="18" t="s">
        <v>50</v>
      </c>
      <c r="N524" s="18" t="s">
        <v>51</v>
      </c>
      <c r="O524" s="18">
        <v>4</v>
      </c>
      <c r="P524" s="18" t="s">
        <v>59</v>
      </c>
      <c r="Q524" s="18">
        <v>6.1</v>
      </c>
      <c r="R524" s="18">
        <f t="shared" si="51"/>
        <v>3</v>
      </c>
      <c r="S524" s="18">
        <f t="shared" si="52"/>
        <v>3</v>
      </c>
      <c r="T524" s="18">
        <f t="shared" si="53"/>
        <v>3</v>
      </c>
      <c r="U524" s="20" t="str">
        <f t="shared" si="54"/>
        <v>3</v>
      </c>
      <c r="V524" s="21">
        <f t="shared" si="55"/>
        <v>0.41286666666666666</v>
      </c>
      <c r="W524" s="21">
        <f t="shared" si="56"/>
        <v>0.41286666666666666</v>
      </c>
    </row>
    <row r="525" spans="1:23" x14ac:dyDescent="0.25">
      <c r="A525" s="18">
        <v>3241</v>
      </c>
      <c r="B525" s="18" t="s">
        <v>31</v>
      </c>
      <c r="C525" s="18">
        <v>0.55500000000000005</v>
      </c>
      <c r="D525" s="18">
        <v>0.435</v>
      </c>
      <c r="E525" s="18">
        <v>0.13500000000000001</v>
      </c>
      <c r="F525" s="18">
        <v>0.85799999999999998</v>
      </c>
      <c r="G525" s="18">
        <v>0.377</v>
      </c>
      <c r="H525" s="18">
        <v>0.1585</v>
      </c>
      <c r="I525" s="18">
        <v>0.28999999999999998</v>
      </c>
      <c r="J525" s="18">
        <v>15</v>
      </c>
      <c r="K525" s="18">
        <v>9</v>
      </c>
      <c r="L525" s="18" t="s">
        <v>67</v>
      </c>
      <c r="M525" s="18" t="s">
        <v>68</v>
      </c>
      <c r="N525" s="18" t="s">
        <v>69</v>
      </c>
      <c r="O525" s="18">
        <v>2</v>
      </c>
      <c r="P525" s="18" t="s">
        <v>70</v>
      </c>
      <c r="Q525" s="18">
        <v>18</v>
      </c>
      <c r="R525" s="18">
        <f t="shared" si="51"/>
        <v>3</v>
      </c>
      <c r="S525" s="18">
        <f t="shared" si="52"/>
        <v>2</v>
      </c>
      <c r="T525" s="18">
        <f t="shared" si="53"/>
        <v>0</v>
      </c>
      <c r="U525" s="20" t="str">
        <f t="shared" si="54"/>
        <v>2</v>
      </c>
      <c r="V525" s="21">
        <f t="shared" si="55"/>
        <v>0.40397499999999997</v>
      </c>
      <c r="W525" s="21">
        <f t="shared" si="56"/>
        <v>0.32318000000000002</v>
      </c>
    </row>
    <row r="526" spans="1:23" x14ac:dyDescent="0.25">
      <c r="A526" s="18">
        <v>681</v>
      </c>
      <c r="B526" s="18" t="s">
        <v>17</v>
      </c>
      <c r="C526" s="18">
        <v>0.37</v>
      </c>
      <c r="D526" s="18">
        <v>0.27500000000000002</v>
      </c>
      <c r="E526" s="18">
        <v>0.1</v>
      </c>
      <c r="F526" s="18">
        <v>0.22950000000000001</v>
      </c>
      <c r="G526" s="18">
        <v>8.8499999999999995E-2</v>
      </c>
      <c r="H526" s="18">
        <v>4.65E-2</v>
      </c>
      <c r="I526" s="18">
        <v>7.0000000000000007E-2</v>
      </c>
      <c r="J526" s="18">
        <v>7</v>
      </c>
      <c r="K526" s="18">
        <v>6</v>
      </c>
      <c r="L526" s="18" t="s">
        <v>40</v>
      </c>
      <c r="M526" s="18" t="s">
        <v>41</v>
      </c>
      <c r="N526" s="18" t="s">
        <v>42</v>
      </c>
      <c r="O526" s="18">
        <v>5</v>
      </c>
      <c r="P526" s="18" t="s">
        <v>34</v>
      </c>
      <c r="Q526" s="18">
        <v>12.8</v>
      </c>
      <c r="R526" s="18">
        <f t="shared" si="51"/>
        <v>3</v>
      </c>
      <c r="S526" s="18">
        <f t="shared" si="52"/>
        <v>2</v>
      </c>
      <c r="T526" s="18">
        <f t="shared" si="53"/>
        <v>0</v>
      </c>
      <c r="U526" s="20" t="str">
        <f t="shared" si="54"/>
        <v>2</v>
      </c>
      <c r="V526" s="21">
        <f t="shared" si="55"/>
        <v>9.3521250000000014E-2</v>
      </c>
      <c r="W526" s="21">
        <f t="shared" si="56"/>
        <v>7.4817000000000008E-2</v>
      </c>
    </row>
    <row r="527" spans="1:23" x14ac:dyDescent="0.25">
      <c r="A527" s="18">
        <v>2608</v>
      </c>
      <c r="B527" s="18" t="s">
        <v>22</v>
      </c>
      <c r="C527" s="18">
        <v>0.625</v>
      </c>
      <c r="D527" s="18">
        <v>0.49</v>
      </c>
      <c r="E527" s="18">
        <v>0.16500000000000001</v>
      </c>
      <c r="F527" s="18">
        <v>1.127</v>
      </c>
      <c r="G527" s="18">
        <v>0.47699999999999998</v>
      </c>
      <c r="H527" s="18">
        <v>0.23649999999999999</v>
      </c>
      <c r="I527" s="18">
        <v>0.31850000000000001</v>
      </c>
      <c r="J527" s="18">
        <v>9</v>
      </c>
      <c r="K527" s="18">
        <v>3</v>
      </c>
      <c r="L527" s="18" t="s">
        <v>46</v>
      </c>
      <c r="M527" s="18" t="s">
        <v>47</v>
      </c>
      <c r="N527" s="18" t="s">
        <v>48</v>
      </c>
      <c r="O527" s="18">
        <v>3</v>
      </c>
      <c r="P527" s="18" t="s">
        <v>39</v>
      </c>
      <c r="Q527" s="18">
        <v>3.6</v>
      </c>
      <c r="R527" s="18">
        <f t="shared" si="51"/>
        <v>3</v>
      </c>
      <c r="S527" s="18">
        <f t="shared" si="52"/>
        <v>2</v>
      </c>
      <c r="T527" s="18">
        <f t="shared" si="53"/>
        <v>0</v>
      </c>
      <c r="U527" s="20" t="str">
        <f t="shared" si="54"/>
        <v>2</v>
      </c>
      <c r="V527" s="21">
        <f t="shared" si="55"/>
        <v>0.55974333333333337</v>
      </c>
      <c r="W527" s="21">
        <f t="shared" si="56"/>
        <v>0.44779466666666673</v>
      </c>
    </row>
    <row r="528" spans="1:23" x14ac:dyDescent="0.25">
      <c r="A528" s="18">
        <v>1280</v>
      </c>
      <c r="B528" s="18" t="s">
        <v>17</v>
      </c>
      <c r="C528" s="18">
        <v>0.495</v>
      </c>
      <c r="D528" s="18">
        <v>0.38</v>
      </c>
      <c r="E528" s="18">
        <v>0.13</v>
      </c>
      <c r="F528" s="18">
        <v>0.51249999999999996</v>
      </c>
      <c r="G528" s="18">
        <v>0.2185</v>
      </c>
      <c r="H528" s="18">
        <v>0.11600000000000001</v>
      </c>
      <c r="I528" s="18">
        <v>0.16</v>
      </c>
      <c r="J528" s="18">
        <v>7</v>
      </c>
      <c r="K528" s="18">
        <v>7</v>
      </c>
      <c r="L528" s="18" t="s">
        <v>43</v>
      </c>
      <c r="M528" s="18" t="s">
        <v>44</v>
      </c>
      <c r="N528" s="18" t="s">
        <v>45</v>
      </c>
      <c r="O528" s="18">
        <v>4</v>
      </c>
      <c r="P528" s="18" t="s">
        <v>59</v>
      </c>
      <c r="Q528" s="18">
        <v>6.1</v>
      </c>
      <c r="R528" s="18">
        <f t="shared" si="51"/>
        <v>3</v>
      </c>
      <c r="S528" s="18">
        <f t="shared" si="52"/>
        <v>2</v>
      </c>
      <c r="T528" s="18">
        <f t="shared" si="53"/>
        <v>0</v>
      </c>
      <c r="U528" s="20" t="str">
        <f t="shared" si="54"/>
        <v>2</v>
      </c>
      <c r="V528" s="21">
        <f t="shared" si="55"/>
        <v>0.2310520833333333</v>
      </c>
      <c r="W528" s="21">
        <f t="shared" si="56"/>
        <v>0.18484166666666665</v>
      </c>
    </row>
    <row r="529" spans="1:23" x14ac:dyDescent="0.25">
      <c r="A529" s="18">
        <v>1643</v>
      </c>
      <c r="B529" s="18" t="s">
        <v>31</v>
      </c>
      <c r="C529" s="18">
        <v>0.57499999999999996</v>
      </c>
      <c r="D529" s="18">
        <v>0.44</v>
      </c>
      <c r="E529" s="18">
        <v>0.16</v>
      </c>
      <c r="F529" s="18">
        <v>0.96150000000000002</v>
      </c>
      <c r="G529" s="18">
        <v>0.48299999999999998</v>
      </c>
      <c r="H529" s="18">
        <v>0.16600000000000001</v>
      </c>
      <c r="I529" s="18">
        <v>0.27500000000000002</v>
      </c>
      <c r="J529" s="18">
        <v>13</v>
      </c>
      <c r="K529" s="18">
        <v>2</v>
      </c>
      <c r="L529" s="18" t="s">
        <v>52</v>
      </c>
      <c r="M529" s="18" t="s">
        <v>53</v>
      </c>
      <c r="N529" s="18" t="s">
        <v>54</v>
      </c>
      <c r="O529" s="18">
        <v>4</v>
      </c>
      <c r="P529" s="18" t="s">
        <v>59</v>
      </c>
      <c r="Q529" s="18">
        <v>6.1</v>
      </c>
      <c r="R529" s="18">
        <f t="shared" si="51"/>
        <v>3</v>
      </c>
      <c r="S529" s="18">
        <f t="shared" si="52"/>
        <v>3</v>
      </c>
      <c r="T529" s="18">
        <f t="shared" si="53"/>
        <v>3</v>
      </c>
      <c r="U529" s="20" t="str">
        <f t="shared" si="54"/>
        <v>3</v>
      </c>
      <c r="V529" s="21">
        <f t="shared" si="55"/>
        <v>0.46071875000000001</v>
      </c>
      <c r="W529" s="21">
        <f t="shared" si="56"/>
        <v>0.46071875000000001</v>
      </c>
    </row>
    <row r="530" spans="1:23" x14ac:dyDescent="0.25">
      <c r="A530" s="18">
        <v>430</v>
      </c>
      <c r="B530" s="18" t="s">
        <v>22</v>
      </c>
      <c r="C530" s="18">
        <v>0.57499999999999996</v>
      </c>
      <c r="D530" s="18">
        <v>0.45</v>
      </c>
      <c r="E530" s="18">
        <v>0.17</v>
      </c>
      <c r="F530" s="18">
        <v>1.0475000000000001</v>
      </c>
      <c r="G530" s="18">
        <v>0.3775</v>
      </c>
      <c r="H530" s="18">
        <v>0.17050000000000001</v>
      </c>
      <c r="I530" s="18">
        <v>0.38500000000000001</v>
      </c>
      <c r="J530" s="18">
        <v>18</v>
      </c>
      <c r="K530" s="18">
        <v>3</v>
      </c>
      <c r="L530" s="18" t="s">
        <v>46</v>
      </c>
      <c r="M530" s="18" t="s">
        <v>47</v>
      </c>
      <c r="N530" s="18" t="s">
        <v>48</v>
      </c>
      <c r="O530" s="18">
        <v>6</v>
      </c>
      <c r="P530" s="18" t="s">
        <v>79</v>
      </c>
      <c r="Q530" s="18">
        <v>14.1</v>
      </c>
      <c r="R530" s="18">
        <f t="shared" si="51"/>
        <v>3</v>
      </c>
      <c r="S530" s="18">
        <f t="shared" si="52"/>
        <v>2</v>
      </c>
      <c r="T530" s="18">
        <f t="shared" si="53"/>
        <v>0</v>
      </c>
      <c r="U530" s="20" t="str">
        <f t="shared" si="54"/>
        <v>2</v>
      </c>
      <c r="V530" s="21">
        <f t="shared" si="55"/>
        <v>0.50541875000000003</v>
      </c>
      <c r="W530" s="21">
        <f t="shared" si="56"/>
        <v>0.40433500000000006</v>
      </c>
    </row>
    <row r="531" spans="1:23" x14ac:dyDescent="0.25">
      <c r="A531" s="18">
        <v>1854</v>
      </c>
      <c r="B531" s="18" t="s">
        <v>17</v>
      </c>
      <c r="C531" s="18">
        <v>0.495</v>
      </c>
      <c r="D531" s="18">
        <v>0.38</v>
      </c>
      <c r="E531" s="18">
        <v>0.14499999999999999</v>
      </c>
      <c r="F531" s="18">
        <v>0.5</v>
      </c>
      <c r="G531" s="18">
        <v>0.20499999999999999</v>
      </c>
      <c r="H531" s="18">
        <v>0.14799999999999999</v>
      </c>
      <c r="I531" s="18">
        <v>0.15049999999999999</v>
      </c>
      <c r="J531" s="18">
        <v>8</v>
      </c>
      <c r="K531" s="18">
        <v>2</v>
      </c>
      <c r="L531" s="18" t="s">
        <v>52</v>
      </c>
      <c r="M531" s="18" t="s">
        <v>53</v>
      </c>
      <c r="N531" s="18" t="s">
        <v>54</v>
      </c>
      <c r="O531" s="18">
        <v>10</v>
      </c>
      <c r="P531" s="18" t="s">
        <v>35</v>
      </c>
      <c r="Q531" s="18">
        <v>24.1</v>
      </c>
      <c r="R531" s="18">
        <f t="shared" si="51"/>
        <v>3</v>
      </c>
      <c r="S531" s="18">
        <f t="shared" si="52"/>
        <v>2</v>
      </c>
      <c r="T531" s="18">
        <f t="shared" si="53"/>
        <v>0</v>
      </c>
      <c r="U531" s="20" t="str">
        <f t="shared" si="54"/>
        <v>2</v>
      </c>
      <c r="V531" s="21">
        <f t="shared" si="55"/>
        <v>0.22666666666666666</v>
      </c>
      <c r="W531" s="21">
        <f t="shared" si="56"/>
        <v>0.18133333333333335</v>
      </c>
    </row>
    <row r="532" spans="1:23" x14ac:dyDescent="0.25">
      <c r="A532" s="18">
        <v>2445</v>
      </c>
      <c r="B532" s="18" t="s">
        <v>31</v>
      </c>
      <c r="C532" s="18">
        <v>0.5</v>
      </c>
      <c r="D532" s="18">
        <v>0.35499999999999998</v>
      </c>
      <c r="E532" s="18">
        <v>0.14000000000000001</v>
      </c>
      <c r="F532" s="18">
        <v>0.52800000000000002</v>
      </c>
      <c r="G532" s="18">
        <v>0.21249999999999999</v>
      </c>
      <c r="H532" s="18">
        <v>0.14899999999999999</v>
      </c>
      <c r="I532" s="18">
        <v>0.14000000000000001</v>
      </c>
      <c r="J532" s="18">
        <v>9</v>
      </c>
      <c r="K532" s="18">
        <v>13</v>
      </c>
      <c r="L532" s="18" t="s">
        <v>27</v>
      </c>
      <c r="M532" s="18" t="s">
        <v>28</v>
      </c>
      <c r="N532" s="18" t="s">
        <v>29</v>
      </c>
      <c r="O532" s="18">
        <v>8</v>
      </c>
      <c r="P532" s="18" t="s">
        <v>30</v>
      </c>
      <c r="Q532" s="18">
        <v>12.3</v>
      </c>
      <c r="R532" s="18">
        <f t="shared" si="51"/>
        <v>3</v>
      </c>
      <c r="S532" s="18">
        <f t="shared" si="52"/>
        <v>2</v>
      </c>
      <c r="T532" s="18">
        <f t="shared" si="53"/>
        <v>0</v>
      </c>
      <c r="U532" s="20" t="str">
        <f t="shared" si="54"/>
        <v>2</v>
      </c>
      <c r="V532" s="21">
        <f t="shared" si="55"/>
        <v>0.23716000000000001</v>
      </c>
      <c r="W532" s="21">
        <f t="shared" si="56"/>
        <v>0.18972800000000001</v>
      </c>
    </row>
    <row r="533" spans="1:23" x14ac:dyDescent="0.25">
      <c r="A533" s="18">
        <v>4004</v>
      </c>
      <c r="B533" s="18" t="s">
        <v>17</v>
      </c>
      <c r="C533" s="18">
        <v>0.51</v>
      </c>
      <c r="D533" s="18">
        <v>0.39</v>
      </c>
      <c r="E533" s="18">
        <v>0.125</v>
      </c>
      <c r="F533" s="18">
        <v>0.59699999999999998</v>
      </c>
      <c r="G533" s="18">
        <v>0.29299999999999998</v>
      </c>
      <c r="H533" s="18">
        <v>0.1265</v>
      </c>
      <c r="I533" s="18">
        <v>0.1555</v>
      </c>
      <c r="J533" s="18">
        <v>8</v>
      </c>
      <c r="K533" s="18">
        <v>6</v>
      </c>
      <c r="L533" s="18" t="s">
        <v>40</v>
      </c>
      <c r="M533" s="18" t="s">
        <v>41</v>
      </c>
      <c r="N533" s="18" t="s">
        <v>42</v>
      </c>
      <c r="O533" s="18">
        <v>8</v>
      </c>
      <c r="P533" s="18" t="s">
        <v>30</v>
      </c>
      <c r="Q533" s="18">
        <v>12.3</v>
      </c>
      <c r="R533" s="18">
        <f t="shared" si="51"/>
        <v>3</v>
      </c>
      <c r="S533" s="18">
        <f t="shared" si="52"/>
        <v>2</v>
      </c>
      <c r="T533" s="18">
        <f t="shared" si="53"/>
        <v>0</v>
      </c>
      <c r="U533" s="20" t="str">
        <f t="shared" si="54"/>
        <v>2</v>
      </c>
      <c r="V533" s="21">
        <f t="shared" si="55"/>
        <v>0.27113749999999998</v>
      </c>
      <c r="W533" s="21">
        <f t="shared" si="56"/>
        <v>0.21690999999999999</v>
      </c>
    </row>
    <row r="534" spans="1:23" x14ac:dyDescent="0.25">
      <c r="A534" s="18">
        <v>2112</v>
      </c>
      <c r="B534" s="18" t="s">
        <v>17</v>
      </c>
      <c r="C534" s="18">
        <v>0.45500000000000002</v>
      </c>
      <c r="D534" s="18">
        <v>0.35499999999999998</v>
      </c>
      <c r="E534" s="18">
        <v>0.08</v>
      </c>
      <c r="F534" s="18">
        <v>0.45200000000000001</v>
      </c>
      <c r="G534" s="18">
        <v>0.2165</v>
      </c>
      <c r="H534" s="18">
        <v>9.9500000000000005E-2</v>
      </c>
      <c r="I534" s="18">
        <v>0.125</v>
      </c>
      <c r="J534" s="18">
        <v>9</v>
      </c>
      <c r="K534" s="18">
        <v>10</v>
      </c>
      <c r="L534" s="18" t="s">
        <v>23</v>
      </c>
      <c r="M534" s="18" t="s">
        <v>24</v>
      </c>
      <c r="N534" s="18" t="s">
        <v>25</v>
      </c>
      <c r="O534" s="18">
        <v>7</v>
      </c>
      <c r="P534" s="18" t="s">
        <v>26</v>
      </c>
      <c r="Q534" s="18">
        <v>2.5</v>
      </c>
      <c r="R534" s="18">
        <f t="shared" si="51"/>
        <v>3</v>
      </c>
      <c r="S534" s="18">
        <f t="shared" si="52"/>
        <v>2</v>
      </c>
      <c r="T534" s="18">
        <f t="shared" si="53"/>
        <v>0</v>
      </c>
      <c r="U534" s="20" t="str">
        <f t="shared" si="54"/>
        <v>2</v>
      </c>
      <c r="V534" s="21">
        <f t="shared" si="55"/>
        <v>0.19511333333333333</v>
      </c>
      <c r="W534" s="21">
        <f t="shared" si="56"/>
        <v>0.15609066666666668</v>
      </c>
    </row>
    <row r="535" spans="1:23" x14ac:dyDescent="0.25">
      <c r="A535" s="18">
        <v>3601</v>
      </c>
      <c r="B535" s="18" t="s">
        <v>17</v>
      </c>
      <c r="C535" s="18">
        <v>0.17499999999999999</v>
      </c>
      <c r="D535" s="18">
        <v>0.125</v>
      </c>
      <c r="E535" s="18">
        <v>0.04</v>
      </c>
      <c r="F535" s="18">
        <v>2.8000000000000001E-2</v>
      </c>
      <c r="G535" s="18">
        <v>9.4999999999999998E-3</v>
      </c>
      <c r="H535" s="18">
        <v>8.0000000000000002E-3</v>
      </c>
      <c r="I535" s="18">
        <v>8.9999999999999993E-3</v>
      </c>
      <c r="J535" s="18">
        <v>4</v>
      </c>
      <c r="K535" s="18">
        <v>7</v>
      </c>
      <c r="L535" s="18" t="s">
        <v>43</v>
      </c>
      <c r="M535" s="18" t="s">
        <v>44</v>
      </c>
      <c r="N535" s="18" t="s">
        <v>45</v>
      </c>
      <c r="O535" s="18">
        <v>2</v>
      </c>
      <c r="P535" s="18" t="s">
        <v>70</v>
      </c>
      <c r="Q535" s="18">
        <v>18</v>
      </c>
      <c r="R535" s="18">
        <f t="shared" si="51"/>
        <v>3</v>
      </c>
      <c r="S535" s="18">
        <f t="shared" si="52"/>
        <v>2</v>
      </c>
      <c r="T535" s="18">
        <f t="shared" si="53"/>
        <v>0</v>
      </c>
      <c r="U535" s="20" t="str">
        <f t="shared" si="54"/>
        <v>2</v>
      </c>
      <c r="V535" s="21">
        <f t="shared" si="55"/>
        <v>9.5199999999999989E-3</v>
      </c>
      <c r="W535" s="21">
        <f t="shared" si="56"/>
        <v>7.6159999999999995E-3</v>
      </c>
    </row>
    <row r="536" spans="1:23" x14ac:dyDescent="0.25">
      <c r="A536" s="18">
        <v>3303</v>
      </c>
      <c r="B536" s="18" t="s">
        <v>22</v>
      </c>
      <c r="C536" s="18">
        <v>0.71</v>
      </c>
      <c r="D536" s="18">
        <v>0.57499999999999996</v>
      </c>
      <c r="E536" s="18">
        <v>0.17499999999999999</v>
      </c>
      <c r="F536" s="18">
        <v>1.5549999999999999</v>
      </c>
      <c r="G536" s="18">
        <v>0.64649999999999996</v>
      </c>
      <c r="H536" s="18">
        <v>0.3705</v>
      </c>
      <c r="I536" s="18">
        <v>0.52</v>
      </c>
      <c r="J536" s="18">
        <v>15</v>
      </c>
      <c r="K536" s="18">
        <v>2</v>
      </c>
      <c r="L536" s="18" t="s">
        <v>52</v>
      </c>
      <c r="M536" s="18" t="s">
        <v>53</v>
      </c>
      <c r="N536" s="18" t="s">
        <v>54</v>
      </c>
      <c r="O536" s="18">
        <v>4</v>
      </c>
      <c r="P536" s="18" t="s">
        <v>59</v>
      </c>
      <c r="Q536" s="18">
        <v>6.1</v>
      </c>
      <c r="R536" s="18">
        <f t="shared" si="51"/>
        <v>3</v>
      </c>
      <c r="S536" s="18">
        <f t="shared" si="52"/>
        <v>2</v>
      </c>
      <c r="T536" s="18">
        <f t="shared" si="53"/>
        <v>0</v>
      </c>
      <c r="U536" s="20" t="str">
        <f t="shared" si="54"/>
        <v>2</v>
      </c>
      <c r="V536" s="21">
        <f t="shared" si="55"/>
        <v>0.81896666666666673</v>
      </c>
      <c r="W536" s="21">
        <f t="shared" si="56"/>
        <v>0.65517333333333339</v>
      </c>
    </row>
    <row r="537" spans="1:23" x14ac:dyDescent="0.25">
      <c r="A537" s="18">
        <v>4109</v>
      </c>
      <c r="B537" s="18" t="s">
        <v>17</v>
      </c>
      <c r="C537" s="18">
        <v>0.48</v>
      </c>
      <c r="D537" s="18">
        <v>0.35</v>
      </c>
      <c r="E537" s="18">
        <v>0.1</v>
      </c>
      <c r="F537" s="18">
        <v>0.51900000000000002</v>
      </c>
      <c r="G537" s="18">
        <v>0.23649999999999999</v>
      </c>
      <c r="H537" s="18">
        <v>0.1275</v>
      </c>
      <c r="I537" s="18">
        <v>0.126</v>
      </c>
      <c r="J537" s="18">
        <v>7</v>
      </c>
      <c r="K537" s="18">
        <v>15</v>
      </c>
      <c r="L537" s="18" t="s">
        <v>32</v>
      </c>
      <c r="M537" s="18" t="s">
        <v>33</v>
      </c>
      <c r="N537" s="18" t="s">
        <v>29</v>
      </c>
      <c r="O537" s="18">
        <v>5</v>
      </c>
      <c r="P537" s="18" t="s">
        <v>34</v>
      </c>
      <c r="Q537" s="18">
        <v>12.8</v>
      </c>
      <c r="R537" s="18">
        <f t="shared" si="51"/>
        <v>3</v>
      </c>
      <c r="S537" s="18">
        <f t="shared" si="52"/>
        <v>2</v>
      </c>
      <c r="T537" s="18">
        <f t="shared" si="53"/>
        <v>0</v>
      </c>
      <c r="U537" s="20" t="str">
        <f t="shared" si="54"/>
        <v>2</v>
      </c>
      <c r="V537" s="21">
        <f t="shared" si="55"/>
        <v>0.22749499999999998</v>
      </c>
      <c r="W537" s="21">
        <f t="shared" si="56"/>
        <v>0.18199599999999999</v>
      </c>
    </row>
    <row r="538" spans="1:23" x14ac:dyDescent="0.25">
      <c r="A538" s="18">
        <v>2353</v>
      </c>
      <c r="B538" s="18" t="s">
        <v>31</v>
      </c>
      <c r="C538" s="18">
        <v>0.7</v>
      </c>
      <c r="D538" s="18">
        <v>0.53</v>
      </c>
      <c r="E538" s="18">
        <v>0.19</v>
      </c>
      <c r="F538" s="18">
        <v>1.3185</v>
      </c>
      <c r="G538" s="18">
        <v>0.54800000000000004</v>
      </c>
      <c r="H538" s="18">
        <v>0.23300000000000001</v>
      </c>
      <c r="I538" s="18">
        <v>0.42</v>
      </c>
      <c r="J538" s="18">
        <v>18</v>
      </c>
      <c r="K538" s="18">
        <v>8</v>
      </c>
      <c r="L538" s="18" t="s">
        <v>55</v>
      </c>
      <c r="M538" s="18" t="s">
        <v>56</v>
      </c>
      <c r="N538" s="18" t="s">
        <v>57</v>
      </c>
      <c r="O538" s="18">
        <v>10</v>
      </c>
      <c r="P538" s="18" t="s">
        <v>35</v>
      </c>
      <c r="Q538" s="18">
        <v>24.1</v>
      </c>
      <c r="R538" s="18">
        <f t="shared" si="51"/>
        <v>3</v>
      </c>
      <c r="S538" s="18">
        <f t="shared" si="52"/>
        <v>2</v>
      </c>
      <c r="T538" s="18">
        <f t="shared" si="53"/>
        <v>0</v>
      </c>
      <c r="U538" s="20" t="str">
        <f t="shared" si="54"/>
        <v>2</v>
      </c>
      <c r="V538" s="21">
        <f t="shared" si="55"/>
        <v>0.6856199999999999</v>
      </c>
      <c r="W538" s="21">
        <f t="shared" si="56"/>
        <v>0.54849599999999998</v>
      </c>
    </row>
    <row r="539" spans="1:23" x14ac:dyDescent="0.25">
      <c r="A539" s="18">
        <v>1051</v>
      </c>
      <c r="B539" s="18" t="s">
        <v>22</v>
      </c>
      <c r="C539" s="18">
        <v>0.71499999999999997</v>
      </c>
      <c r="D539" s="18">
        <v>0.52500000000000002</v>
      </c>
      <c r="E539" s="18">
        <v>0.185</v>
      </c>
      <c r="F539" s="18">
        <v>1.56</v>
      </c>
      <c r="G539" s="18">
        <v>0.66549999999999998</v>
      </c>
      <c r="H539" s="18">
        <v>0.38300000000000001</v>
      </c>
      <c r="I539" s="18">
        <v>0.40500000000000003</v>
      </c>
      <c r="J539" s="18">
        <v>11</v>
      </c>
      <c r="K539" s="18">
        <v>8</v>
      </c>
      <c r="L539" s="18" t="s">
        <v>55</v>
      </c>
      <c r="M539" s="18" t="s">
        <v>56</v>
      </c>
      <c r="N539" s="18" t="s">
        <v>57</v>
      </c>
      <c r="O539" s="18">
        <v>10</v>
      </c>
      <c r="P539" s="18" t="s">
        <v>35</v>
      </c>
      <c r="Q539" s="18">
        <v>24.1</v>
      </c>
      <c r="R539" s="18">
        <f t="shared" si="51"/>
        <v>3</v>
      </c>
      <c r="S539" s="18">
        <f t="shared" si="52"/>
        <v>2</v>
      </c>
      <c r="T539" s="18">
        <f t="shared" si="53"/>
        <v>0</v>
      </c>
      <c r="U539" s="20" t="str">
        <f t="shared" si="54"/>
        <v>2</v>
      </c>
      <c r="V539" s="21">
        <f t="shared" si="55"/>
        <v>0.81250000000000011</v>
      </c>
      <c r="W539" s="21">
        <f t="shared" si="56"/>
        <v>0.65000000000000013</v>
      </c>
    </row>
    <row r="540" spans="1:23" x14ac:dyDescent="0.25">
      <c r="A540" s="18">
        <v>2032</v>
      </c>
      <c r="B540" s="18" t="s">
        <v>22</v>
      </c>
      <c r="C540" s="18">
        <v>0.6</v>
      </c>
      <c r="D540" s="18">
        <v>0.45</v>
      </c>
      <c r="E540" s="18">
        <v>0.14000000000000001</v>
      </c>
      <c r="F540" s="18">
        <v>0.83699999999999997</v>
      </c>
      <c r="G540" s="18">
        <v>0.37</v>
      </c>
      <c r="H540" s="18">
        <v>0.17699999999999999</v>
      </c>
      <c r="I540" s="18">
        <v>0.24249999999999999</v>
      </c>
      <c r="J540" s="18">
        <v>10</v>
      </c>
      <c r="K540" s="18">
        <v>12</v>
      </c>
      <c r="L540" s="18" t="s">
        <v>63</v>
      </c>
      <c r="M540" s="18" t="s">
        <v>64</v>
      </c>
      <c r="N540" s="18" t="s">
        <v>29</v>
      </c>
      <c r="O540" s="18">
        <v>1</v>
      </c>
      <c r="P540" s="18" t="s">
        <v>21</v>
      </c>
      <c r="Q540" s="18">
        <v>22.1</v>
      </c>
      <c r="R540" s="18">
        <f t="shared" si="51"/>
        <v>3</v>
      </c>
      <c r="S540" s="18">
        <f t="shared" si="52"/>
        <v>2</v>
      </c>
      <c r="T540" s="18">
        <f t="shared" si="53"/>
        <v>0</v>
      </c>
      <c r="U540" s="20" t="str">
        <f t="shared" si="54"/>
        <v>2</v>
      </c>
      <c r="V540" s="21">
        <f t="shared" si="55"/>
        <v>0.40315499999999993</v>
      </c>
      <c r="W540" s="21">
        <f t="shared" si="56"/>
        <v>0.32252399999999998</v>
      </c>
    </row>
    <row r="541" spans="1:23" x14ac:dyDescent="0.25">
      <c r="A541" s="18">
        <v>72</v>
      </c>
      <c r="B541" s="18" t="s">
        <v>22</v>
      </c>
      <c r="C541" s="18">
        <v>0.4</v>
      </c>
      <c r="D541" s="18">
        <v>0.32</v>
      </c>
      <c r="E541" s="18">
        <v>0.11</v>
      </c>
      <c r="F541" s="18">
        <v>0.35299999999999998</v>
      </c>
      <c r="G541" s="18">
        <v>0.14050000000000001</v>
      </c>
      <c r="H541" s="18">
        <v>9.8500000000000004E-2</v>
      </c>
      <c r="I541" s="18">
        <v>0.1</v>
      </c>
      <c r="J541" s="18">
        <v>8</v>
      </c>
      <c r="K541" s="18">
        <v>9</v>
      </c>
      <c r="L541" s="18" t="s">
        <v>67</v>
      </c>
      <c r="M541" s="18" t="s">
        <v>68</v>
      </c>
      <c r="N541" s="18" t="s">
        <v>69</v>
      </c>
      <c r="O541" s="18">
        <v>1</v>
      </c>
      <c r="P541" s="18" t="s">
        <v>21</v>
      </c>
      <c r="Q541" s="18">
        <v>22.1</v>
      </c>
      <c r="R541" s="18">
        <f t="shared" si="51"/>
        <v>3</v>
      </c>
      <c r="S541" s="18">
        <f t="shared" si="52"/>
        <v>2</v>
      </c>
      <c r="T541" s="18">
        <f t="shared" si="53"/>
        <v>0</v>
      </c>
      <c r="U541" s="20" t="str">
        <f t="shared" si="54"/>
        <v>2</v>
      </c>
      <c r="V541" s="21">
        <f t="shared" si="55"/>
        <v>0.1488483333333333</v>
      </c>
      <c r="W541" s="21">
        <f t="shared" si="56"/>
        <v>0.11907866666666665</v>
      </c>
    </row>
    <row r="542" spans="1:23" x14ac:dyDescent="0.25">
      <c r="A542" s="18">
        <v>1263</v>
      </c>
      <c r="B542" s="18" t="s">
        <v>17</v>
      </c>
      <c r="C542" s="18">
        <v>0.45500000000000002</v>
      </c>
      <c r="D542" s="18">
        <v>0.34499999999999997</v>
      </c>
      <c r="E542" s="18">
        <v>0.105</v>
      </c>
      <c r="F542" s="18">
        <v>0.40050000000000002</v>
      </c>
      <c r="G542" s="18">
        <v>0.16400000000000001</v>
      </c>
      <c r="H542" s="18">
        <v>7.5499999999999998E-2</v>
      </c>
      <c r="I542" s="18">
        <v>0.126</v>
      </c>
      <c r="J542" s="18">
        <v>8</v>
      </c>
      <c r="K542" s="18">
        <v>11</v>
      </c>
      <c r="L542" s="18" t="s">
        <v>37</v>
      </c>
      <c r="M542" s="18" t="s">
        <v>38</v>
      </c>
      <c r="N542" s="18" t="s">
        <v>29</v>
      </c>
      <c r="O542" s="18">
        <v>6</v>
      </c>
      <c r="P542" s="18" t="s">
        <v>79</v>
      </c>
      <c r="Q542" s="18">
        <v>14.1</v>
      </c>
      <c r="R542" s="18">
        <f t="shared" si="51"/>
        <v>3</v>
      </c>
      <c r="S542" s="18">
        <f t="shared" si="52"/>
        <v>2</v>
      </c>
      <c r="T542" s="18">
        <f t="shared" si="53"/>
        <v>0</v>
      </c>
      <c r="U542" s="20" t="str">
        <f t="shared" si="54"/>
        <v>2</v>
      </c>
      <c r="V542" s="21">
        <f t="shared" si="55"/>
        <v>0.17388375</v>
      </c>
      <c r="W542" s="21">
        <f t="shared" si="56"/>
        <v>0.13910700000000001</v>
      </c>
    </row>
    <row r="543" spans="1:23" x14ac:dyDescent="0.25">
      <c r="A543" s="18">
        <v>86</v>
      </c>
      <c r="B543" s="18" t="s">
        <v>22</v>
      </c>
      <c r="C543" s="18">
        <v>0.56999999999999995</v>
      </c>
      <c r="D543" s="18">
        <v>0.46500000000000002</v>
      </c>
      <c r="E543" s="18">
        <v>0.18</v>
      </c>
      <c r="F543" s="18">
        <v>1.2949999999999999</v>
      </c>
      <c r="G543" s="18">
        <v>0.33900000000000002</v>
      </c>
      <c r="H543" s="18">
        <v>0.2225</v>
      </c>
      <c r="I543" s="18">
        <v>0.44</v>
      </c>
      <c r="J543" s="18">
        <v>12</v>
      </c>
      <c r="K543" s="18">
        <v>11</v>
      </c>
      <c r="L543" s="18" t="s">
        <v>37</v>
      </c>
      <c r="M543" s="18" t="s">
        <v>38</v>
      </c>
      <c r="N543" s="18" t="s">
        <v>29</v>
      </c>
      <c r="O543" s="18">
        <v>7</v>
      </c>
      <c r="P543" s="18" t="s">
        <v>26</v>
      </c>
      <c r="Q543" s="18">
        <v>2.5</v>
      </c>
      <c r="R543" s="18">
        <f t="shared" si="51"/>
        <v>3</v>
      </c>
      <c r="S543" s="18">
        <f t="shared" si="52"/>
        <v>2</v>
      </c>
      <c r="T543" s="18">
        <f t="shared" si="53"/>
        <v>0</v>
      </c>
      <c r="U543" s="20" t="str">
        <f t="shared" si="54"/>
        <v>2</v>
      </c>
      <c r="V543" s="21">
        <f t="shared" si="55"/>
        <v>0.62915416666666668</v>
      </c>
      <c r="W543" s="21">
        <f t="shared" si="56"/>
        <v>0.50332333333333334</v>
      </c>
    </row>
    <row r="544" spans="1:23" x14ac:dyDescent="0.25">
      <c r="A544" s="18">
        <v>313</v>
      </c>
      <c r="B544" s="18" t="s">
        <v>31</v>
      </c>
      <c r="C544" s="18">
        <v>0.59499999999999997</v>
      </c>
      <c r="D544" s="18">
        <v>0.45500000000000002</v>
      </c>
      <c r="E544" s="18">
        <v>0.19500000000000001</v>
      </c>
      <c r="F544" s="18">
        <v>1.3305</v>
      </c>
      <c r="G544" s="18">
        <v>0.45950000000000002</v>
      </c>
      <c r="H544" s="18">
        <v>0.32350000000000001</v>
      </c>
      <c r="I544" s="18">
        <v>0.34499999999999997</v>
      </c>
      <c r="J544" s="18">
        <v>19</v>
      </c>
      <c r="K544" s="18">
        <v>15</v>
      </c>
      <c r="L544" s="18" t="s">
        <v>32</v>
      </c>
      <c r="M544" s="18" t="s">
        <v>33</v>
      </c>
      <c r="N544" s="18" t="s">
        <v>29</v>
      </c>
      <c r="O544" s="18">
        <v>8</v>
      </c>
      <c r="P544" s="18" t="s">
        <v>30</v>
      </c>
      <c r="Q544" s="18">
        <v>12.3</v>
      </c>
      <c r="R544" s="18">
        <f t="shared" si="51"/>
        <v>3</v>
      </c>
      <c r="S544" s="18">
        <f t="shared" si="52"/>
        <v>2</v>
      </c>
      <c r="T544" s="18">
        <f t="shared" si="53"/>
        <v>0</v>
      </c>
      <c r="U544" s="20" t="str">
        <f t="shared" si="54"/>
        <v>2</v>
      </c>
      <c r="V544" s="21">
        <f t="shared" si="55"/>
        <v>0.65305374999999999</v>
      </c>
      <c r="W544" s="21">
        <f t="shared" si="56"/>
        <v>0.52244299999999999</v>
      </c>
    </row>
    <row r="545" spans="1:23" x14ac:dyDescent="0.25">
      <c r="A545" s="18">
        <v>2117</v>
      </c>
      <c r="B545" s="18" t="s">
        <v>17</v>
      </c>
      <c r="C545" s="18">
        <v>0.31</v>
      </c>
      <c r="D545" s="18">
        <v>0.22500000000000001</v>
      </c>
      <c r="E545" s="18">
        <v>0.05</v>
      </c>
      <c r="F545" s="18">
        <v>0.14449999999999999</v>
      </c>
      <c r="G545" s="18">
        <v>6.7500000000000004E-2</v>
      </c>
      <c r="H545" s="18">
        <v>3.85E-2</v>
      </c>
      <c r="I545" s="18">
        <v>4.4999999999999998E-2</v>
      </c>
      <c r="J545" s="18">
        <v>6</v>
      </c>
      <c r="K545" s="18">
        <v>14</v>
      </c>
      <c r="L545" s="18" t="s">
        <v>60</v>
      </c>
      <c r="M545" s="18" t="s">
        <v>61</v>
      </c>
      <c r="N545" s="18" t="s">
        <v>62</v>
      </c>
      <c r="O545" s="18">
        <v>9</v>
      </c>
      <c r="P545" s="18" t="s">
        <v>58</v>
      </c>
      <c r="Q545" s="18">
        <v>1.9</v>
      </c>
      <c r="R545" s="18">
        <f t="shared" si="51"/>
        <v>3</v>
      </c>
      <c r="S545" s="18">
        <f t="shared" si="52"/>
        <v>2</v>
      </c>
      <c r="T545" s="18">
        <f t="shared" si="53"/>
        <v>0</v>
      </c>
      <c r="U545" s="20" t="str">
        <f t="shared" si="54"/>
        <v>2</v>
      </c>
      <c r="V545" s="21">
        <f t="shared" si="55"/>
        <v>5.5030416666666658E-2</v>
      </c>
      <c r="W545" s="21">
        <f t="shared" si="56"/>
        <v>4.4024333333333332E-2</v>
      </c>
    </row>
    <row r="546" spans="1:23" x14ac:dyDescent="0.25">
      <c r="A546" s="18">
        <v>3754</v>
      </c>
      <c r="B546" s="18" t="s">
        <v>17</v>
      </c>
      <c r="C546" s="18">
        <v>0.47499999999999998</v>
      </c>
      <c r="D546" s="18">
        <v>0.36</v>
      </c>
      <c r="E546" s="18">
        <v>0.11</v>
      </c>
      <c r="F546" s="18">
        <v>0.45200000000000001</v>
      </c>
      <c r="G546" s="18">
        <v>0.191</v>
      </c>
      <c r="H546" s="18">
        <v>9.9000000000000005E-2</v>
      </c>
      <c r="I546" s="18">
        <v>0.13</v>
      </c>
      <c r="J546" s="18">
        <v>8</v>
      </c>
      <c r="K546" s="18">
        <v>9</v>
      </c>
      <c r="L546" s="18" t="s">
        <v>67</v>
      </c>
      <c r="M546" s="18" t="s">
        <v>68</v>
      </c>
      <c r="N546" s="18" t="s">
        <v>69</v>
      </c>
      <c r="O546" s="18">
        <v>9</v>
      </c>
      <c r="P546" s="18" t="s">
        <v>58</v>
      </c>
      <c r="Q546" s="18">
        <v>1.9</v>
      </c>
      <c r="R546" s="18">
        <f t="shared" si="51"/>
        <v>3</v>
      </c>
      <c r="S546" s="18">
        <f t="shared" si="52"/>
        <v>2</v>
      </c>
      <c r="T546" s="18">
        <f t="shared" si="53"/>
        <v>0</v>
      </c>
      <c r="U546" s="20" t="str">
        <f t="shared" si="54"/>
        <v>2</v>
      </c>
      <c r="V546" s="21">
        <f t="shared" si="55"/>
        <v>0.19925666666666669</v>
      </c>
      <c r="W546" s="21">
        <f t="shared" si="56"/>
        <v>0.15940533333333337</v>
      </c>
    </row>
    <row r="547" spans="1:23" x14ac:dyDescent="0.25">
      <c r="A547" s="18">
        <v>658</v>
      </c>
      <c r="B547" s="18" t="s">
        <v>22</v>
      </c>
      <c r="C547" s="18">
        <v>0.61499999999999999</v>
      </c>
      <c r="D547" s="18">
        <v>0.51500000000000001</v>
      </c>
      <c r="E547" s="18">
        <v>0.17</v>
      </c>
      <c r="F547" s="18">
        <v>1.1399999999999999</v>
      </c>
      <c r="G547" s="18">
        <v>0.43049999999999999</v>
      </c>
      <c r="H547" s="18">
        <v>0.22450000000000001</v>
      </c>
      <c r="I547" s="18">
        <v>0.42</v>
      </c>
      <c r="J547" s="18">
        <v>16</v>
      </c>
      <c r="K547" s="18">
        <v>9</v>
      </c>
      <c r="L547" s="18" t="s">
        <v>67</v>
      </c>
      <c r="M547" s="18" t="s">
        <v>68</v>
      </c>
      <c r="N547" s="18" t="s">
        <v>69</v>
      </c>
      <c r="O547" s="18">
        <v>1</v>
      </c>
      <c r="P547" s="18" t="s">
        <v>21</v>
      </c>
      <c r="Q547" s="18">
        <v>22.1</v>
      </c>
      <c r="R547" s="18">
        <f t="shared" si="51"/>
        <v>3</v>
      </c>
      <c r="S547" s="18">
        <f t="shared" si="52"/>
        <v>2</v>
      </c>
      <c r="T547" s="18">
        <f t="shared" si="53"/>
        <v>0</v>
      </c>
      <c r="U547" s="20" t="str">
        <f t="shared" si="54"/>
        <v>2</v>
      </c>
      <c r="V547" s="21">
        <f t="shared" si="55"/>
        <v>0.56999999999999995</v>
      </c>
      <c r="W547" s="21">
        <f t="shared" si="56"/>
        <v>0.45599999999999996</v>
      </c>
    </row>
    <row r="548" spans="1:23" x14ac:dyDescent="0.25">
      <c r="A548" s="18">
        <v>3607</v>
      </c>
      <c r="B548" s="18" t="s">
        <v>22</v>
      </c>
      <c r="C548" s="18">
        <v>0.51</v>
      </c>
      <c r="D548" s="18">
        <v>0.375</v>
      </c>
      <c r="E548" s="18">
        <v>0.11</v>
      </c>
      <c r="F548" s="18">
        <v>0.58050000000000002</v>
      </c>
      <c r="G548" s="18">
        <v>0.28649999999999998</v>
      </c>
      <c r="H548" s="18">
        <v>0.11799999999999999</v>
      </c>
      <c r="I548" s="18">
        <v>0.14799999999999999</v>
      </c>
      <c r="J548" s="18">
        <v>7</v>
      </c>
      <c r="K548" s="18">
        <v>9</v>
      </c>
      <c r="L548" s="18" t="s">
        <v>67</v>
      </c>
      <c r="M548" s="18" t="s">
        <v>68</v>
      </c>
      <c r="N548" s="18" t="s">
        <v>69</v>
      </c>
      <c r="O548" s="18">
        <v>8</v>
      </c>
      <c r="P548" s="18" t="s">
        <v>30</v>
      </c>
      <c r="Q548" s="18">
        <v>12.3</v>
      </c>
      <c r="R548" s="18">
        <f t="shared" si="51"/>
        <v>3</v>
      </c>
      <c r="S548" s="18">
        <f t="shared" si="52"/>
        <v>2</v>
      </c>
      <c r="T548" s="18">
        <f t="shared" si="53"/>
        <v>0</v>
      </c>
      <c r="U548" s="20" t="str">
        <f t="shared" si="54"/>
        <v>2</v>
      </c>
      <c r="V548" s="21">
        <f t="shared" si="55"/>
        <v>0.26074125000000004</v>
      </c>
      <c r="W548" s="21">
        <f t="shared" si="56"/>
        <v>0.20859300000000003</v>
      </c>
    </row>
    <row r="549" spans="1:23" x14ac:dyDescent="0.25">
      <c r="A549" s="18">
        <v>891</v>
      </c>
      <c r="B549" s="18" t="s">
        <v>22</v>
      </c>
      <c r="C549" s="18">
        <v>0.69499999999999995</v>
      </c>
      <c r="D549" s="18">
        <v>0.56000000000000005</v>
      </c>
      <c r="E549" s="18">
        <v>0.22</v>
      </c>
      <c r="F549" s="18">
        <v>1.8340000000000001</v>
      </c>
      <c r="G549" s="18">
        <v>0.84550000000000003</v>
      </c>
      <c r="H549" s="18">
        <v>0.42199999999999999</v>
      </c>
      <c r="I549" s="18">
        <v>0.45500000000000002</v>
      </c>
      <c r="J549" s="18">
        <v>11</v>
      </c>
      <c r="K549" s="18">
        <v>10</v>
      </c>
      <c r="L549" s="18" t="s">
        <v>23</v>
      </c>
      <c r="M549" s="18" t="s">
        <v>24</v>
      </c>
      <c r="N549" s="18" t="s">
        <v>25</v>
      </c>
      <c r="O549" s="18">
        <v>7</v>
      </c>
      <c r="P549" s="18" t="s">
        <v>26</v>
      </c>
      <c r="Q549" s="18">
        <v>2.5</v>
      </c>
      <c r="R549" s="18">
        <f t="shared" si="51"/>
        <v>3</v>
      </c>
      <c r="S549" s="18">
        <f t="shared" si="52"/>
        <v>2</v>
      </c>
      <c r="T549" s="18">
        <f t="shared" si="53"/>
        <v>0</v>
      </c>
      <c r="U549" s="20" t="str">
        <f t="shared" si="54"/>
        <v>2</v>
      </c>
      <c r="V549" s="21">
        <f t="shared" si="55"/>
        <v>0.97049166666666653</v>
      </c>
      <c r="W549" s="21">
        <f t="shared" si="56"/>
        <v>0.77639333333333327</v>
      </c>
    </row>
    <row r="550" spans="1:23" x14ac:dyDescent="0.25">
      <c r="A550" s="18">
        <v>3857</v>
      </c>
      <c r="B550" s="18" t="s">
        <v>17</v>
      </c>
      <c r="C550" s="18">
        <v>0.33500000000000002</v>
      </c>
      <c r="D550" s="18">
        <v>0.255</v>
      </c>
      <c r="E550" s="18">
        <v>8.5000000000000006E-2</v>
      </c>
      <c r="F550" s="18">
        <v>0.17849999999999999</v>
      </c>
      <c r="G550" s="18">
        <v>7.0999999999999994E-2</v>
      </c>
      <c r="H550" s="18">
        <v>4.0500000000000001E-2</v>
      </c>
      <c r="I550" s="18">
        <v>5.5E-2</v>
      </c>
      <c r="J550" s="18">
        <v>9</v>
      </c>
      <c r="K550" s="18">
        <v>6</v>
      </c>
      <c r="L550" s="18" t="s">
        <v>40</v>
      </c>
      <c r="M550" s="18" t="s">
        <v>41</v>
      </c>
      <c r="N550" s="18" t="s">
        <v>42</v>
      </c>
      <c r="O550" s="18">
        <v>9</v>
      </c>
      <c r="P550" s="18" t="s">
        <v>58</v>
      </c>
      <c r="Q550" s="18">
        <v>1.9</v>
      </c>
      <c r="R550" s="18">
        <f t="shared" si="51"/>
        <v>3</v>
      </c>
      <c r="S550" s="18">
        <f t="shared" si="52"/>
        <v>2</v>
      </c>
      <c r="T550" s="18">
        <f t="shared" si="53"/>
        <v>0</v>
      </c>
      <c r="U550" s="20" t="str">
        <f t="shared" si="54"/>
        <v>2</v>
      </c>
      <c r="V550" s="21">
        <f t="shared" si="55"/>
        <v>7.0656250000000004E-2</v>
      </c>
      <c r="W550" s="21">
        <f t="shared" si="56"/>
        <v>5.6525000000000006E-2</v>
      </c>
    </row>
    <row r="551" spans="1:23" x14ac:dyDescent="0.25">
      <c r="A551" s="18">
        <v>3585</v>
      </c>
      <c r="B551" s="18" t="s">
        <v>31</v>
      </c>
      <c r="C551" s="18">
        <v>0.625</v>
      </c>
      <c r="D551" s="18">
        <v>0.49</v>
      </c>
      <c r="E551" s="18">
        <v>0.16500000000000001</v>
      </c>
      <c r="F551" s="18">
        <v>1.1835</v>
      </c>
      <c r="G551" s="18">
        <v>0.51700000000000002</v>
      </c>
      <c r="H551" s="18">
        <v>0.23749999999999999</v>
      </c>
      <c r="I551" s="18">
        <v>0.39</v>
      </c>
      <c r="J551" s="18">
        <v>11</v>
      </c>
      <c r="K551" s="18">
        <v>14</v>
      </c>
      <c r="L551" s="18" t="s">
        <v>60</v>
      </c>
      <c r="M551" s="18" t="s">
        <v>61</v>
      </c>
      <c r="N551" s="18" t="s">
        <v>62</v>
      </c>
      <c r="O551" s="18">
        <v>1</v>
      </c>
      <c r="P551" s="18" t="s">
        <v>21</v>
      </c>
      <c r="Q551" s="18">
        <v>22.1</v>
      </c>
      <c r="R551" s="18">
        <f t="shared" si="51"/>
        <v>3</v>
      </c>
      <c r="S551" s="18">
        <f t="shared" si="52"/>
        <v>3</v>
      </c>
      <c r="T551" s="18">
        <f t="shared" si="53"/>
        <v>3</v>
      </c>
      <c r="U551" s="20" t="str">
        <f t="shared" si="54"/>
        <v>3</v>
      </c>
      <c r="V551" s="21">
        <f t="shared" si="55"/>
        <v>0.58780500000000002</v>
      </c>
      <c r="W551" s="21">
        <f t="shared" si="56"/>
        <v>0.58780500000000002</v>
      </c>
    </row>
    <row r="552" spans="1:23" x14ac:dyDescent="0.25">
      <c r="A552" s="18">
        <v>1543</v>
      </c>
      <c r="B552" s="18" t="s">
        <v>17</v>
      </c>
      <c r="C552" s="18">
        <v>0.36</v>
      </c>
      <c r="D552" s="18">
        <v>0.26500000000000001</v>
      </c>
      <c r="E552" s="18">
        <v>7.4999999999999997E-2</v>
      </c>
      <c r="F552" s="18">
        <v>0.1845</v>
      </c>
      <c r="G552" s="18">
        <v>8.3000000000000004E-2</v>
      </c>
      <c r="H552" s="18">
        <v>3.6499999999999998E-2</v>
      </c>
      <c r="I552" s="18">
        <v>5.5E-2</v>
      </c>
      <c r="J552" s="18">
        <v>7</v>
      </c>
      <c r="K552" s="18">
        <v>3</v>
      </c>
      <c r="L552" s="18" t="s">
        <v>46</v>
      </c>
      <c r="M552" s="18" t="s">
        <v>47</v>
      </c>
      <c r="N552" s="18" t="s">
        <v>48</v>
      </c>
      <c r="O552" s="18">
        <v>7</v>
      </c>
      <c r="P552" s="18" t="s">
        <v>26</v>
      </c>
      <c r="Q552" s="18">
        <v>2.5</v>
      </c>
      <c r="R552" s="18">
        <f t="shared" si="51"/>
        <v>3</v>
      </c>
      <c r="S552" s="18">
        <f t="shared" si="52"/>
        <v>2</v>
      </c>
      <c r="T552" s="18">
        <f t="shared" si="53"/>
        <v>0</v>
      </c>
      <c r="U552" s="20" t="str">
        <f t="shared" si="54"/>
        <v>2</v>
      </c>
      <c r="V552" s="21">
        <f t="shared" si="55"/>
        <v>7.3800000000000004E-2</v>
      </c>
      <c r="W552" s="21">
        <f t="shared" si="56"/>
        <v>5.9040000000000009E-2</v>
      </c>
    </row>
    <row r="553" spans="1:23" x14ac:dyDescent="0.25">
      <c r="A553" s="18">
        <v>2829</v>
      </c>
      <c r="B553" s="18" t="s">
        <v>31</v>
      </c>
      <c r="C553" s="18">
        <v>0.52</v>
      </c>
      <c r="D553" s="18">
        <v>0.4</v>
      </c>
      <c r="E553" s="18">
        <v>0.105</v>
      </c>
      <c r="F553" s="18">
        <v>0.872</v>
      </c>
      <c r="G553" s="18">
        <v>0.45150000000000001</v>
      </c>
      <c r="H553" s="18">
        <v>0.1615</v>
      </c>
      <c r="I553" s="18">
        <v>0.19850000000000001</v>
      </c>
      <c r="J553" s="18">
        <v>9</v>
      </c>
      <c r="K553" s="18">
        <v>6</v>
      </c>
      <c r="L553" s="18" t="s">
        <v>40</v>
      </c>
      <c r="M553" s="18" t="s">
        <v>41</v>
      </c>
      <c r="N553" s="18" t="s">
        <v>42</v>
      </c>
      <c r="O553" s="18">
        <v>10</v>
      </c>
      <c r="P553" s="18" t="s">
        <v>35</v>
      </c>
      <c r="Q553" s="18">
        <v>24.1</v>
      </c>
      <c r="R553" s="18">
        <f t="shared" si="51"/>
        <v>3</v>
      </c>
      <c r="S553" s="18">
        <f t="shared" si="52"/>
        <v>3</v>
      </c>
      <c r="T553" s="18">
        <f t="shared" si="53"/>
        <v>3</v>
      </c>
      <c r="U553" s="20" t="str">
        <f t="shared" si="54"/>
        <v>3</v>
      </c>
      <c r="V553" s="21">
        <f t="shared" si="55"/>
        <v>0.39603333333333329</v>
      </c>
      <c r="W553" s="21">
        <f t="shared" si="56"/>
        <v>0.39603333333333329</v>
      </c>
    </row>
    <row r="554" spans="1:23" x14ac:dyDescent="0.25">
      <c r="A554" s="18">
        <v>1895</v>
      </c>
      <c r="B554" s="18" t="s">
        <v>31</v>
      </c>
      <c r="C554" s="18">
        <v>0.56999999999999995</v>
      </c>
      <c r="D554" s="18">
        <v>0.46</v>
      </c>
      <c r="E554" s="18">
        <v>0.155</v>
      </c>
      <c r="F554" s="18">
        <v>1.0004999999999999</v>
      </c>
      <c r="G554" s="18">
        <v>0.45400000000000001</v>
      </c>
      <c r="H554" s="18">
        <v>0.20499999999999999</v>
      </c>
      <c r="I554" s="18">
        <v>0.26500000000000001</v>
      </c>
      <c r="J554" s="18">
        <v>11</v>
      </c>
      <c r="K554" s="18">
        <v>11</v>
      </c>
      <c r="L554" s="18" t="s">
        <v>37</v>
      </c>
      <c r="M554" s="18" t="s">
        <v>38</v>
      </c>
      <c r="N554" s="18" t="s">
        <v>29</v>
      </c>
      <c r="O554" s="18">
        <v>5</v>
      </c>
      <c r="P554" s="18" t="s">
        <v>34</v>
      </c>
      <c r="Q554" s="18">
        <v>12.8</v>
      </c>
      <c r="R554" s="18">
        <f t="shared" si="51"/>
        <v>3</v>
      </c>
      <c r="S554" s="18">
        <f t="shared" si="52"/>
        <v>3</v>
      </c>
      <c r="T554" s="18">
        <f t="shared" si="53"/>
        <v>3</v>
      </c>
      <c r="U554" s="20" t="str">
        <f t="shared" si="54"/>
        <v>3</v>
      </c>
      <c r="V554" s="21">
        <f t="shared" si="55"/>
        <v>0.48107375000000002</v>
      </c>
      <c r="W554" s="21">
        <f t="shared" si="56"/>
        <v>0.48107375000000002</v>
      </c>
    </row>
    <row r="555" spans="1:23" x14ac:dyDescent="0.25">
      <c r="A555" s="18">
        <v>2438</v>
      </c>
      <c r="B555" s="18" t="s">
        <v>17</v>
      </c>
      <c r="C555" s="18">
        <v>0.33500000000000002</v>
      </c>
      <c r="D555" s="18">
        <v>0.24</v>
      </c>
      <c r="E555" s="18">
        <v>9.5000000000000001E-2</v>
      </c>
      <c r="F555" s="18">
        <v>0.17</v>
      </c>
      <c r="G555" s="18">
        <v>6.2E-2</v>
      </c>
      <c r="H555" s="18">
        <v>3.9E-2</v>
      </c>
      <c r="I555" s="18">
        <v>5.5E-2</v>
      </c>
      <c r="J555" s="18">
        <v>9</v>
      </c>
      <c r="K555" s="18">
        <v>9</v>
      </c>
      <c r="L555" s="18" t="s">
        <v>67</v>
      </c>
      <c r="M555" s="18" t="s">
        <v>68</v>
      </c>
      <c r="N555" s="18" t="s">
        <v>69</v>
      </c>
      <c r="O555" s="18">
        <v>5</v>
      </c>
      <c r="P555" s="18" t="s">
        <v>34</v>
      </c>
      <c r="Q555" s="18">
        <v>12.8</v>
      </c>
      <c r="R555" s="18">
        <f t="shared" si="51"/>
        <v>3</v>
      </c>
      <c r="S555" s="18">
        <f t="shared" si="52"/>
        <v>2</v>
      </c>
      <c r="T555" s="18">
        <f t="shared" si="53"/>
        <v>0</v>
      </c>
      <c r="U555" s="20" t="str">
        <f t="shared" si="54"/>
        <v>2</v>
      </c>
      <c r="V555" s="21">
        <f t="shared" si="55"/>
        <v>6.7150000000000001E-2</v>
      </c>
      <c r="W555" s="21">
        <f t="shared" si="56"/>
        <v>5.3720000000000004E-2</v>
      </c>
    </row>
    <row r="556" spans="1:23" x14ac:dyDescent="0.25">
      <c r="A556" s="18">
        <v>1929</v>
      </c>
      <c r="B556" s="18" t="s">
        <v>22</v>
      </c>
      <c r="C556" s="18">
        <v>0.61499999999999999</v>
      </c>
      <c r="D556" s="18">
        <v>0.495</v>
      </c>
      <c r="E556" s="18">
        <v>0.16</v>
      </c>
      <c r="F556" s="18">
        <v>1.2549999999999999</v>
      </c>
      <c r="G556" s="18">
        <v>0.58150000000000002</v>
      </c>
      <c r="H556" s="18">
        <v>0.31950000000000001</v>
      </c>
      <c r="I556" s="18">
        <v>0.32250000000000001</v>
      </c>
      <c r="J556" s="18">
        <v>12</v>
      </c>
      <c r="K556" s="18">
        <v>10</v>
      </c>
      <c r="L556" s="18" t="s">
        <v>23</v>
      </c>
      <c r="M556" s="18" t="s">
        <v>24</v>
      </c>
      <c r="N556" s="18" t="s">
        <v>25</v>
      </c>
      <c r="O556" s="18">
        <v>2</v>
      </c>
      <c r="P556" s="18" t="s">
        <v>70</v>
      </c>
      <c r="Q556" s="18">
        <v>18</v>
      </c>
      <c r="R556" s="18">
        <f t="shared" si="51"/>
        <v>3</v>
      </c>
      <c r="S556" s="18">
        <f t="shared" si="52"/>
        <v>2</v>
      </c>
      <c r="T556" s="18">
        <f t="shared" si="53"/>
        <v>0</v>
      </c>
      <c r="U556" s="20" t="str">
        <f t="shared" si="54"/>
        <v>2</v>
      </c>
      <c r="V556" s="21">
        <f t="shared" si="55"/>
        <v>0.62122500000000003</v>
      </c>
      <c r="W556" s="21">
        <f t="shared" si="56"/>
        <v>0.49698000000000003</v>
      </c>
    </row>
    <row r="557" spans="1:23" x14ac:dyDescent="0.25">
      <c r="A557" s="18">
        <v>1058</v>
      </c>
      <c r="B557" s="18" t="s">
        <v>17</v>
      </c>
      <c r="C557" s="18">
        <v>0.22500000000000001</v>
      </c>
      <c r="D557" s="18">
        <v>0.16500000000000001</v>
      </c>
      <c r="E557" s="18">
        <v>5.5E-2</v>
      </c>
      <c r="F557" s="18">
        <v>5.8999999999999997E-2</v>
      </c>
      <c r="G557" s="18">
        <v>2.7E-2</v>
      </c>
      <c r="H557" s="18">
        <v>1.2500000000000001E-2</v>
      </c>
      <c r="I557" s="18">
        <v>1.4999999999999999E-2</v>
      </c>
      <c r="J557" s="18">
        <v>4</v>
      </c>
      <c r="K557" s="18">
        <v>14</v>
      </c>
      <c r="L557" s="18" t="s">
        <v>60</v>
      </c>
      <c r="M557" s="18" t="s">
        <v>61</v>
      </c>
      <c r="N557" s="18" t="s">
        <v>62</v>
      </c>
      <c r="O557" s="18">
        <v>4</v>
      </c>
      <c r="P557" s="18" t="s">
        <v>59</v>
      </c>
      <c r="Q557" s="18">
        <v>6.1</v>
      </c>
      <c r="R557" s="18">
        <f t="shared" si="51"/>
        <v>3</v>
      </c>
      <c r="S557" s="18">
        <f t="shared" si="52"/>
        <v>2</v>
      </c>
      <c r="T557" s="18">
        <f t="shared" si="53"/>
        <v>0</v>
      </c>
      <c r="U557" s="20" t="str">
        <f t="shared" si="54"/>
        <v>2</v>
      </c>
      <c r="V557" s="21">
        <f t="shared" si="55"/>
        <v>2.1092499999999997E-2</v>
      </c>
      <c r="W557" s="21">
        <f t="shared" si="56"/>
        <v>1.6873999999999997E-2</v>
      </c>
    </row>
    <row r="558" spans="1:23" x14ac:dyDescent="0.25">
      <c r="A558" s="18">
        <v>2674</v>
      </c>
      <c r="B558" s="18" t="s">
        <v>31</v>
      </c>
      <c r="C558" s="18">
        <v>0.59499999999999997</v>
      </c>
      <c r="D558" s="18">
        <v>0.47</v>
      </c>
      <c r="E558" s="18">
        <v>0.16500000000000001</v>
      </c>
      <c r="F558" s="18">
        <v>1.1080000000000001</v>
      </c>
      <c r="G558" s="18">
        <v>0.49149999999999999</v>
      </c>
      <c r="H558" s="18">
        <v>0.23250000000000001</v>
      </c>
      <c r="I558" s="18">
        <v>0.33450000000000002</v>
      </c>
      <c r="J558" s="18">
        <v>9</v>
      </c>
      <c r="K558" s="18">
        <v>4</v>
      </c>
      <c r="L558" s="18" t="s">
        <v>18</v>
      </c>
      <c r="M558" s="18" t="s">
        <v>19</v>
      </c>
      <c r="N558" s="18" t="s">
        <v>20</v>
      </c>
      <c r="O558" s="18">
        <v>3</v>
      </c>
      <c r="P558" s="18" t="s">
        <v>39</v>
      </c>
      <c r="Q558" s="18">
        <v>3.6</v>
      </c>
      <c r="R558" s="18">
        <f t="shared" si="51"/>
        <v>3</v>
      </c>
      <c r="S558" s="18">
        <f t="shared" si="52"/>
        <v>3</v>
      </c>
      <c r="T558" s="18">
        <f t="shared" si="53"/>
        <v>3</v>
      </c>
      <c r="U558" s="20" t="str">
        <f t="shared" si="54"/>
        <v>3</v>
      </c>
      <c r="V558" s="21">
        <f t="shared" si="55"/>
        <v>0.54107333333333341</v>
      </c>
      <c r="W558" s="21">
        <f t="shared" si="56"/>
        <v>0.54107333333333341</v>
      </c>
    </row>
    <row r="559" spans="1:23" x14ac:dyDescent="0.25">
      <c r="A559" s="18">
        <v>1528</v>
      </c>
      <c r="B559" s="18" t="s">
        <v>31</v>
      </c>
      <c r="C559" s="18">
        <v>0.72</v>
      </c>
      <c r="D559" s="18">
        <v>0.56499999999999995</v>
      </c>
      <c r="E559" s="18">
        <v>0.2</v>
      </c>
      <c r="F559" s="18">
        <v>2.1055000000000001</v>
      </c>
      <c r="G559" s="18">
        <v>1.0169999999999999</v>
      </c>
      <c r="H559" s="18">
        <v>0.36299999999999999</v>
      </c>
      <c r="I559" s="18">
        <v>0.49399999999999999</v>
      </c>
      <c r="J559" s="18">
        <v>12</v>
      </c>
      <c r="K559" s="18">
        <v>6</v>
      </c>
      <c r="L559" s="18" t="s">
        <v>40</v>
      </c>
      <c r="M559" s="18" t="s">
        <v>41</v>
      </c>
      <c r="N559" s="18" t="s">
        <v>42</v>
      </c>
      <c r="O559" s="18">
        <v>8</v>
      </c>
      <c r="P559" s="18" t="s">
        <v>30</v>
      </c>
      <c r="Q559" s="18">
        <v>12.3</v>
      </c>
      <c r="R559" s="18">
        <f t="shared" si="51"/>
        <v>3</v>
      </c>
      <c r="S559" s="18">
        <f t="shared" si="52"/>
        <v>3</v>
      </c>
      <c r="T559" s="18">
        <f t="shared" si="53"/>
        <v>3</v>
      </c>
      <c r="U559" s="20" t="str">
        <f t="shared" si="54"/>
        <v>3</v>
      </c>
      <c r="V559" s="21">
        <f t="shared" si="55"/>
        <v>1.1176695833333332</v>
      </c>
      <c r="W559" s="21">
        <f t="shared" si="56"/>
        <v>1.1176695833333332</v>
      </c>
    </row>
    <row r="560" spans="1:23" x14ac:dyDescent="0.25">
      <c r="A560" s="18">
        <v>420</v>
      </c>
      <c r="B560" s="18" t="s">
        <v>31</v>
      </c>
      <c r="C560" s="18">
        <v>0.54500000000000004</v>
      </c>
      <c r="D560" s="18">
        <v>0.41</v>
      </c>
      <c r="E560" s="18">
        <v>0.14000000000000001</v>
      </c>
      <c r="F560" s="18">
        <v>0.625</v>
      </c>
      <c r="G560" s="18">
        <v>0.223</v>
      </c>
      <c r="H560" s="18">
        <v>0.16</v>
      </c>
      <c r="I560" s="18">
        <v>0.23499999999999999</v>
      </c>
      <c r="J560" s="18">
        <v>13</v>
      </c>
      <c r="K560" s="18">
        <v>3</v>
      </c>
      <c r="L560" s="18" t="s">
        <v>46</v>
      </c>
      <c r="M560" s="18" t="s">
        <v>47</v>
      </c>
      <c r="N560" s="18" t="s">
        <v>48</v>
      </c>
      <c r="O560" s="18">
        <v>2</v>
      </c>
      <c r="P560" s="18" t="s">
        <v>70</v>
      </c>
      <c r="Q560" s="18">
        <v>18</v>
      </c>
      <c r="R560" s="18">
        <f t="shared" si="51"/>
        <v>3</v>
      </c>
      <c r="S560" s="18">
        <f t="shared" si="52"/>
        <v>2</v>
      </c>
      <c r="T560" s="18">
        <f t="shared" si="53"/>
        <v>0</v>
      </c>
      <c r="U560" s="20" t="str">
        <f t="shared" si="54"/>
        <v>2</v>
      </c>
      <c r="V560" s="21">
        <f t="shared" si="55"/>
        <v>0.29114583333333338</v>
      </c>
      <c r="W560" s="21">
        <f t="shared" si="56"/>
        <v>0.23291666666666672</v>
      </c>
    </row>
    <row r="561" spans="1:23" x14ac:dyDescent="0.25">
      <c r="A561" s="18">
        <v>3635</v>
      </c>
      <c r="B561" s="18" t="s">
        <v>17</v>
      </c>
      <c r="C561" s="18">
        <v>0.36</v>
      </c>
      <c r="D561" s="18">
        <v>0.26500000000000001</v>
      </c>
      <c r="E561" s="18">
        <v>8.5000000000000006E-2</v>
      </c>
      <c r="F561" s="18">
        <v>0.1895</v>
      </c>
      <c r="G561" s="18">
        <v>7.2499999999999995E-2</v>
      </c>
      <c r="H561" s="18">
        <v>5.1499999999999997E-2</v>
      </c>
      <c r="I561" s="18">
        <v>5.5E-2</v>
      </c>
      <c r="J561" s="18">
        <v>6</v>
      </c>
      <c r="K561" s="18">
        <v>14</v>
      </c>
      <c r="L561" s="18" t="s">
        <v>60</v>
      </c>
      <c r="M561" s="18" t="s">
        <v>61</v>
      </c>
      <c r="N561" s="18" t="s">
        <v>62</v>
      </c>
      <c r="O561" s="18">
        <v>3</v>
      </c>
      <c r="P561" s="18" t="s">
        <v>39</v>
      </c>
      <c r="Q561" s="18">
        <v>3.6</v>
      </c>
      <c r="R561" s="18">
        <f t="shared" si="51"/>
        <v>3</v>
      </c>
      <c r="S561" s="18">
        <f t="shared" si="52"/>
        <v>2</v>
      </c>
      <c r="T561" s="18">
        <f t="shared" si="53"/>
        <v>0</v>
      </c>
      <c r="U561" s="20" t="str">
        <f t="shared" si="54"/>
        <v>2</v>
      </c>
      <c r="V561" s="21">
        <f t="shared" si="55"/>
        <v>7.6115833333333341E-2</v>
      </c>
      <c r="W561" s="21">
        <f t="shared" si="56"/>
        <v>6.0892666666666678E-2</v>
      </c>
    </row>
    <row r="562" spans="1:23" x14ac:dyDescent="0.25">
      <c r="A562" s="18">
        <v>2505</v>
      </c>
      <c r="B562" s="18" t="s">
        <v>17</v>
      </c>
      <c r="C562" s="18">
        <v>0.31</v>
      </c>
      <c r="D562" s="18">
        <v>0.24</v>
      </c>
      <c r="E562" s="18">
        <v>0.105</v>
      </c>
      <c r="F562" s="18">
        <v>0.28849999999999998</v>
      </c>
      <c r="G562" s="18">
        <v>0.11799999999999999</v>
      </c>
      <c r="H562" s="18">
        <v>6.5000000000000002E-2</v>
      </c>
      <c r="I562" s="18">
        <v>8.3000000000000004E-2</v>
      </c>
      <c r="J562" s="18">
        <v>6</v>
      </c>
      <c r="K562" s="18">
        <v>7</v>
      </c>
      <c r="L562" s="18" t="s">
        <v>43</v>
      </c>
      <c r="M562" s="18" t="s">
        <v>44</v>
      </c>
      <c r="N562" s="18" t="s">
        <v>45</v>
      </c>
      <c r="O562" s="18">
        <v>9</v>
      </c>
      <c r="P562" s="18" t="s">
        <v>58</v>
      </c>
      <c r="Q562" s="18">
        <v>1.9</v>
      </c>
      <c r="R562" s="18">
        <f t="shared" si="51"/>
        <v>3</v>
      </c>
      <c r="S562" s="18">
        <f t="shared" si="52"/>
        <v>2</v>
      </c>
      <c r="T562" s="18">
        <f t="shared" si="53"/>
        <v>0</v>
      </c>
      <c r="U562" s="20" t="str">
        <f t="shared" si="54"/>
        <v>2</v>
      </c>
      <c r="V562" s="21">
        <f t="shared" si="55"/>
        <v>0.11323624999999998</v>
      </c>
      <c r="W562" s="21">
        <f t="shared" si="56"/>
        <v>9.0588999999999989E-2</v>
      </c>
    </row>
    <row r="563" spans="1:23" x14ac:dyDescent="0.25">
      <c r="A563" s="18">
        <v>2111</v>
      </c>
      <c r="B563" s="18" t="s">
        <v>17</v>
      </c>
      <c r="C563" s="18">
        <v>0.32500000000000001</v>
      </c>
      <c r="D563" s="18">
        <v>0.25</v>
      </c>
      <c r="E563" s="18">
        <v>5.5E-2</v>
      </c>
      <c r="F563" s="18">
        <v>0.16600000000000001</v>
      </c>
      <c r="G563" s="18">
        <v>7.5999999999999998E-2</v>
      </c>
      <c r="H563" s="18">
        <v>5.0999999999999997E-2</v>
      </c>
      <c r="I563" s="18">
        <v>4.4999999999999998E-2</v>
      </c>
      <c r="J563" s="18">
        <v>5</v>
      </c>
      <c r="K563" s="18">
        <v>13</v>
      </c>
      <c r="L563" s="18" t="s">
        <v>27</v>
      </c>
      <c r="M563" s="18" t="s">
        <v>28</v>
      </c>
      <c r="N563" s="18" t="s">
        <v>29</v>
      </c>
      <c r="O563" s="18">
        <v>2</v>
      </c>
      <c r="P563" s="18" t="s">
        <v>70</v>
      </c>
      <c r="Q563" s="18">
        <v>18</v>
      </c>
      <c r="R563" s="18">
        <f t="shared" si="51"/>
        <v>3</v>
      </c>
      <c r="S563" s="18">
        <f t="shared" si="52"/>
        <v>2</v>
      </c>
      <c r="T563" s="18">
        <f t="shared" si="53"/>
        <v>0</v>
      </c>
      <c r="U563" s="20" t="str">
        <f t="shared" si="54"/>
        <v>2</v>
      </c>
      <c r="V563" s="21">
        <f t="shared" si="55"/>
        <v>6.4463333333333331E-2</v>
      </c>
      <c r="W563" s="21">
        <f t="shared" si="56"/>
        <v>5.1570666666666667E-2</v>
      </c>
    </row>
    <row r="564" spans="1:23" x14ac:dyDescent="0.25">
      <c r="A564" s="18">
        <v>178</v>
      </c>
      <c r="B564" s="18" t="s">
        <v>17</v>
      </c>
      <c r="C564" s="18">
        <v>0.315</v>
      </c>
      <c r="D564" s="18">
        <v>0.245</v>
      </c>
      <c r="E564" s="18">
        <v>8.5000000000000006E-2</v>
      </c>
      <c r="F564" s="18">
        <v>0.14349999999999999</v>
      </c>
      <c r="G564" s="18">
        <v>5.2999999999999999E-2</v>
      </c>
      <c r="H564" s="18">
        <v>4.7500000000000001E-2</v>
      </c>
      <c r="I564" s="18">
        <v>0.05</v>
      </c>
      <c r="J564" s="18">
        <v>8</v>
      </c>
      <c r="K564" s="18">
        <v>5</v>
      </c>
      <c r="L564" s="18" t="s">
        <v>49</v>
      </c>
      <c r="M564" s="18" t="s">
        <v>50</v>
      </c>
      <c r="N564" s="18" t="s">
        <v>51</v>
      </c>
      <c r="O564" s="18">
        <v>10</v>
      </c>
      <c r="P564" s="18" t="s">
        <v>35</v>
      </c>
      <c r="Q564" s="18">
        <v>24.1</v>
      </c>
      <c r="R564" s="18">
        <f t="shared" si="51"/>
        <v>3</v>
      </c>
      <c r="S564" s="18">
        <f t="shared" si="52"/>
        <v>2</v>
      </c>
      <c r="T564" s="18">
        <f t="shared" si="53"/>
        <v>0</v>
      </c>
      <c r="U564" s="20" t="str">
        <f t="shared" si="54"/>
        <v>2</v>
      </c>
      <c r="V564" s="21">
        <f t="shared" si="55"/>
        <v>5.6084583333333334E-2</v>
      </c>
      <c r="W564" s="21">
        <f t="shared" si="56"/>
        <v>4.4867666666666667E-2</v>
      </c>
    </row>
    <row r="565" spans="1:23" x14ac:dyDescent="0.25">
      <c r="A565" s="18">
        <v>468</v>
      </c>
      <c r="B565" s="18" t="s">
        <v>31</v>
      </c>
      <c r="C565" s="18">
        <v>0.65500000000000003</v>
      </c>
      <c r="D565" s="18">
        <v>0.53</v>
      </c>
      <c r="E565" s="18">
        <v>0.19500000000000001</v>
      </c>
      <c r="F565" s="18">
        <v>1.3879999999999999</v>
      </c>
      <c r="G565" s="18">
        <v>0.56699999999999995</v>
      </c>
      <c r="H565" s="18">
        <v>0.27350000000000002</v>
      </c>
      <c r="I565" s="18">
        <v>0.41</v>
      </c>
      <c r="J565" s="18">
        <v>13</v>
      </c>
      <c r="K565" s="18">
        <v>15</v>
      </c>
      <c r="L565" s="18" t="s">
        <v>32</v>
      </c>
      <c r="M565" s="18" t="s">
        <v>33</v>
      </c>
      <c r="N565" s="18" t="s">
        <v>29</v>
      </c>
      <c r="O565" s="18">
        <v>9</v>
      </c>
      <c r="P565" s="18" t="s">
        <v>58</v>
      </c>
      <c r="Q565" s="18">
        <v>1.9</v>
      </c>
      <c r="R565" s="18">
        <f t="shared" si="51"/>
        <v>3</v>
      </c>
      <c r="S565" s="18">
        <f t="shared" si="52"/>
        <v>3</v>
      </c>
      <c r="T565" s="18">
        <f t="shared" si="53"/>
        <v>3</v>
      </c>
      <c r="U565" s="20" t="str">
        <f t="shared" si="54"/>
        <v>3</v>
      </c>
      <c r="V565" s="21">
        <f t="shared" si="55"/>
        <v>0.71250666666666673</v>
      </c>
      <c r="W565" s="21">
        <f t="shared" si="56"/>
        <v>0.71250666666666673</v>
      </c>
    </row>
    <row r="566" spans="1:23" x14ac:dyDescent="0.25">
      <c r="A566" s="18">
        <v>4094</v>
      </c>
      <c r="B566" s="18" t="s">
        <v>31</v>
      </c>
      <c r="C566" s="18">
        <v>0.63</v>
      </c>
      <c r="D566" s="18">
        <v>0.48499999999999999</v>
      </c>
      <c r="E566" s="18">
        <v>0.18</v>
      </c>
      <c r="F566" s="18">
        <v>1.2435</v>
      </c>
      <c r="G566" s="18">
        <v>0.51749999999999996</v>
      </c>
      <c r="H566" s="18">
        <v>0.308</v>
      </c>
      <c r="I566" s="18">
        <v>0.37</v>
      </c>
      <c r="J566" s="18">
        <v>11</v>
      </c>
      <c r="K566" s="18">
        <v>8</v>
      </c>
      <c r="L566" s="18" t="s">
        <v>55</v>
      </c>
      <c r="M566" s="18" t="s">
        <v>56</v>
      </c>
      <c r="N566" s="18" t="s">
        <v>57</v>
      </c>
      <c r="O566" s="18">
        <v>10</v>
      </c>
      <c r="P566" s="18" t="s">
        <v>35</v>
      </c>
      <c r="Q566" s="18">
        <v>24.1</v>
      </c>
      <c r="R566" s="18">
        <f t="shared" si="51"/>
        <v>3</v>
      </c>
      <c r="S566" s="18">
        <f t="shared" si="52"/>
        <v>3</v>
      </c>
      <c r="T566" s="18">
        <f t="shared" si="53"/>
        <v>3</v>
      </c>
      <c r="U566" s="20" t="str">
        <f t="shared" si="54"/>
        <v>3</v>
      </c>
      <c r="V566" s="21">
        <f t="shared" si="55"/>
        <v>0.62071375000000006</v>
      </c>
      <c r="W566" s="21">
        <f t="shared" si="56"/>
        <v>0.62071375000000006</v>
      </c>
    </row>
    <row r="567" spans="1:23" x14ac:dyDescent="0.25">
      <c r="A567" s="18">
        <v>977</v>
      </c>
      <c r="B567" s="18" t="s">
        <v>31</v>
      </c>
      <c r="C567" s="18">
        <v>0.53</v>
      </c>
      <c r="D567" s="18">
        <v>0.40500000000000003</v>
      </c>
      <c r="E567" s="18">
        <v>0.125</v>
      </c>
      <c r="F567" s="18">
        <v>0.65149999999999997</v>
      </c>
      <c r="G567" s="18">
        <v>0.27150000000000002</v>
      </c>
      <c r="H567" s="18">
        <v>0.1605</v>
      </c>
      <c r="I567" s="18">
        <v>0.186</v>
      </c>
      <c r="J567" s="18">
        <v>7</v>
      </c>
      <c r="K567" s="18">
        <v>10</v>
      </c>
      <c r="L567" s="18" t="s">
        <v>23</v>
      </c>
      <c r="M567" s="18" t="s">
        <v>24</v>
      </c>
      <c r="N567" s="18" t="s">
        <v>25</v>
      </c>
      <c r="O567" s="18">
        <v>10</v>
      </c>
      <c r="P567" s="18" t="s">
        <v>35</v>
      </c>
      <c r="Q567" s="18">
        <v>24.1</v>
      </c>
      <c r="R567" s="18">
        <f t="shared" si="51"/>
        <v>3</v>
      </c>
      <c r="S567" s="18">
        <f t="shared" si="52"/>
        <v>2</v>
      </c>
      <c r="T567" s="18">
        <f t="shared" si="53"/>
        <v>0</v>
      </c>
      <c r="U567" s="20" t="str">
        <f t="shared" si="54"/>
        <v>2</v>
      </c>
      <c r="V567" s="21">
        <f t="shared" si="55"/>
        <v>0.29969000000000001</v>
      </c>
      <c r="W567" s="21">
        <f t="shared" si="56"/>
        <v>0.23975200000000002</v>
      </c>
    </row>
    <row r="568" spans="1:23" x14ac:dyDescent="0.25">
      <c r="A568" s="18">
        <v>3671</v>
      </c>
      <c r="B568" s="18" t="s">
        <v>31</v>
      </c>
      <c r="C568" s="18">
        <v>0.59</v>
      </c>
      <c r="D568" s="18">
        <v>0.46500000000000002</v>
      </c>
      <c r="E568" s="18">
        <v>0.13500000000000001</v>
      </c>
      <c r="F568" s="18">
        <v>0.98950000000000005</v>
      </c>
      <c r="G568" s="18">
        <v>0.42349999999999999</v>
      </c>
      <c r="H568" s="18">
        <v>0.19900000000000001</v>
      </c>
      <c r="I568" s="18">
        <v>0.28000000000000003</v>
      </c>
      <c r="J568" s="18">
        <v>8</v>
      </c>
      <c r="K568" s="18">
        <v>8</v>
      </c>
      <c r="L568" s="18" t="s">
        <v>55</v>
      </c>
      <c r="M568" s="18" t="s">
        <v>56</v>
      </c>
      <c r="N568" s="18" t="s">
        <v>57</v>
      </c>
      <c r="O568" s="18">
        <v>4</v>
      </c>
      <c r="P568" s="18" t="s">
        <v>59</v>
      </c>
      <c r="Q568" s="18">
        <v>6.1</v>
      </c>
      <c r="R568" s="18">
        <f t="shared" si="51"/>
        <v>3</v>
      </c>
      <c r="S568" s="18">
        <f t="shared" si="52"/>
        <v>3</v>
      </c>
      <c r="T568" s="18">
        <f t="shared" si="53"/>
        <v>3</v>
      </c>
      <c r="U568" s="20" t="str">
        <f t="shared" si="54"/>
        <v>3</v>
      </c>
      <c r="V568" s="21">
        <f t="shared" si="55"/>
        <v>0.47660916666666669</v>
      </c>
      <c r="W568" s="21">
        <f t="shared" si="56"/>
        <v>0.47660916666666669</v>
      </c>
    </row>
    <row r="569" spans="1:23" x14ac:dyDescent="0.25">
      <c r="A569" s="18">
        <v>2475</v>
      </c>
      <c r="B569" s="18" t="s">
        <v>31</v>
      </c>
      <c r="C569" s="18">
        <v>0.60499999999999998</v>
      </c>
      <c r="D569" s="18">
        <v>0.49</v>
      </c>
      <c r="E569" s="18">
        <v>0.14499999999999999</v>
      </c>
      <c r="F569" s="18">
        <v>1.3</v>
      </c>
      <c r="G569" s="18">
        <v>0.51700000000000002</v>
      </c>
      <c r="H569" s="18">
        <v>0.32850000000000001</v>
      </c>
      <c r="I569" s="18">
        <v>0.31</v>
      </c>
      <c r="J569" s="18">
        <v>14</v>
      </c>
      <c r="K569" s="18">
        <v>5</v>
      </c>
      <c r="L569" s="18" t="s">
        <v>49</v>
      </c>
      <c r="M569" s="18" t="s">
        <v>50</v>
      </c>
      <c r="N569" s="18" t="s">
        <v>51</v>
      </c>
      <c r="O569" s="18">
        <v>3</v>
      </c>
      <c r="P569" s="18" t="s">
        <v>39</v>
      </c>
      <c r="Q569" s="18">
        <v>3.6</v>
      </c>
      <c r="R569" s="18">
        <f t="shared" si="51"/>
        <v>3</v>
      </c>
      <c r="S569" s="18">
        <f t="shared" si="52"/>
        <v>3</v>
      </c>
      <c r="T569" s="18">
        <f t="shared" si="53"/>
        <v>3</v>
      </c>
      <c r="U569" s="20" t="str">
        <f t="shared" si="54"/>
        <v>3</v>
      </c>
      <c r="V569" s="21">
        <f t="shared" si="55"/>
        <v>0.63700000000000001</v>
      </c>
      <c r="W569" s="21">
        <f t="shared" si="56"/>
        <v>0.63700000000000001</v>
      </c>
    </row>
    <row r="570" spans="1:23" x14ac:dyDescent="0.25">
      <c r="A570" s="18">
        <v>28</v>
      </c>
      <c r="B570" s="18" t="s">
        <v>31</v>
      </c>
      <c r="C570" s="18">
        <v>0.59</v>
      </c>
      <c r="D570" s="18">
        <v>0.44500000000000001</v>
      </c>
      <c r="E570" s="18">
        <v>0.14000000000000001</v>
      </c>
      <c r="F570" s="18">
        <v>0.93100000000000005</v>
      </c>
      <c r="G570" s="18">
        <v>0.35599999999999998</v>
      </c>
      <c r="H570" s="18">
        <v>0.23400000000000001</v>
      </c>
      <c r="I570" s="18">
        <v>0.28000000000000003</v>
      </c>
      <c r="J570" s="18">
        <v>12</v>
      </c>
      <c r="K570" s="18">
        <v>14</v>
      </c>
      <c r="L570" s="18" t="s">
        <v>60</v>
      </c>
      <c r="M570" s="18" t="s">
        <v>61</v>
      </c>
      <c r="N570" s="18" t="s">
        <v>62</v>
      </c>
      <c r="O570" s="18">
        <v>3</v>
      </c>
      <c r="P570" s="18" t="s">
        <v>39</v>
      </c>
      <c r="Q570" s="18">
        <v>3.6</v>
      </c>
      <c r="R570" s="18">
        <f t="shared" si="51"/>
        <v>3</v>
      </c>
      <c r="S570" s="18">
        <f t="shared" si="52"/>
        <v>2</v>
      </c>
      <c r="T570" s="18">
        <f t="shared" si="53"/>
        <v>0</v>
      </c>
      <c r="U570" s="20" t="str">
        <f t="shared" si="54"/>
        <v>2</v>
      </c>
      <c r="V570" s="21">
        <f t="shared" si="55"/>
        <v>0.44610416666666663</v>
      </c>
      <c r="W570" s="21">
        <f t="shared" si="56"/>
        <v>0.35688333333333333</v>
      </c>
    </row>
    <row r="571" spans="1:23" x14ac:dyDescent="0.25">
      <c r="A571" s="18">
        <v>2832</v>
      </c>
      <c r="B571" s="18" t="s">
        <v>31</v>
      </c>
      <c r="C571" s="18">
        <v>0.53500000000000003</v>
      </c>
      <c r="D571" s="18">
        <v>0.40500000000000003</v>
      </c>
      <c r="E571" s="18">
        <v>0.14000000000000001</v>
      </c>
      <c r="F571" s="18">
        <v>0.81799999999999995</v>
      </c>
      <c r="G571" s="18">
        <v>0.40200000000000002</v>
      </c>
      <c r="H571" s="18">
        <v>0.17150000000000001</v>
      </c>
      <c r="I571" s="18">
        <v>0.189</v>
      </c>
      <c r="J571" s="18">
        <v>7</v>
      </c>
      <c r="K571" s="18">
        <v>5</v>
      </c>
      <c r="L571" s="18" t="s">
        <v>49</v>
      </c>
      <c r="M571" s="18" t="s">
        <v>50</v>
      </c>
      <c r="N571" s="18" t="s">
        <v>51</v>
      </c>
      <c r="O571" s="18">
        <v>8</v>
      </c>
      <c r="P571" s="18" t="s">
        <v>30</v>
      </c>
      <c r="Q571" s="18">
        <v>12.3</v>
      </c>
      <c r="R571" s="18">
        <f t="shared" si="51"/>
        <v>3</v>
      </c>
      <c r="S571" s="18">
        <f t="shared" si="52"/>
        <v>3</v>
      </c>
      <c r="T571" s="18">
        <f t="shared" si="53"/>
        <v>3</v>
      </c>
      <c r="U571" s="20" t="str">
        <f t="shared" si="54"/>
        <v>3</v>
      </c>
      <c r="V571" s="21">
        <f t="shared" si="55"/>
        <v>0.37900666666666666</v>
      </c>
      <c r="W571" s="21">
        <f t="shared" si="56"/>
        <v>0.37900666666666666</v>
      </c>
    </row>
    <row r="572" spans="1:23" x14ac:dyDescent="0.25">
      <c r="A572" s="18">
        <v>1288</v>
      </c>
      <c r="B572" s="18" t="s">
        <v>17</v>
      </c>
      <c r="C572" s="18">
        <v>0.505</v>
      </c>
      <c r="D572" s="18">
        <v>0.40500000000000003</v>
      </c>
      <c r="E572" s="18">
        <v>0.13</v>
      </c>
      <c r="F572" s="18">
        <v>0.60150000000000003</v>
      </c>
      <c r="G572" s="18">
        <v>0.30149999999999999</v>
      </c>
      <c r="H572" s="18">
        <v>0.11</v>
      </c>
      <c r="I572" s="18">
        <v>0.18</v>
      </c>
      <c r="J572" s="18">
        <v>8</v>
      </c>
      <c r="K572" s="18">
        <v>4</v>
      </c>
      <c r="L572" s="18" t="s">
        <v>18</v>
      </c>
      <c r="M572" s="18" t="s">
        <v>19</v>
      </c>
      <c r="N572" s="18" t="s">
        <v>20</v>
      </c>
      <c r="O572" s="18">
        <v>5</v>
      </c>
      <c r="P572" s="18" t="s">
        <v>34</v>
      </c>
      <c r="Q572" s="18">
        <v>12.8</v>
      </c>
      <c r="R572" s="18">
        <f t="shared" si="51"/>
        <v>3</v>
      </c>
      <c r="S572" s="18">
        <f t="shared" si="52"/>
        <v>2</v>
      </c>
      <c r="T572" s="18">
        <f t="shared" si="53"/>
        <v>0</v>
      </c>
      <c r="U572" s="20" t="str">
        <f t="shared" si="54"/>
        <v>2</v>
      </c>
      <c r="V572" s="21">
        <f t="shared" si="55"/>
        <v>0.27468500000000007</v>
      </c>
      <c r="W572" s="21">
        <f t="shared" si="56"/>
        <v>0.21974800000000005</v>
      </c>
    </row>
    <row r="573" spans="1:23" x14ac:dyDescent="0.25">
      <c r="A573" s="18">
        <v>857</v>
      </c>
      <c r="B573" s="18" t="s">
        <v>31</v>
      </c>
      <c r="C573" s="18">
        <v>0.59</v>
      </c>
      <c r="D573" s="18">
        <v>0.47499999999999998</v>
      </c>
      <c r="E573" s="18">
        <v>0.16500000000000001</v>
      </c>
      <c r="F573" s="18">
        <v>1.077</v>
      </c>
      <c r="G573" s="18">
        <v>0.45450000000000002</v>
      </c>
      <c r="H573" s="18">
        <v>0.24399999999999999</v>
      </c>
      <c r="I573" s="18">
        <v>0.3095</v>
      </c>
      <c r="J573" s="18">
        <v>9</v>
      </c>
      <c r="K573" s="18">
        <v>1</v>
      </c>
      <c r="L573" s="18" t="s">
        <v>65</v>
      </c>
      <c r="M573" s="18" t="s">
        <v>66</v>
      </c>
      <c r="N573" s="18" t="s">
        <v>29</v>
      </c>
      <c r="O573" s="18">
        <v>5</v>
      </c>
      <c r="P573" s="18" t="s">
        <v>34</v>
      </c>
      <c r="Q573" s="18">
        <v>12.8</v>
      </c>
      <c r="R573" s="18">
        <f t="shared" si="51"/>
        <v>3</v>
      </c>
      <c r="S573" s="18">
        <f t="shared" si="52"/>
        <v>3</v>
      </c>
      <c r="T573" s="18">
        <f t="shared" si="53"/>
        <v>3</v>
      </c>
      <c r="U573" s="20" t="str">
        <f t="shared" si="54"/>
        <v>3</v>
      </c>
      <c r="V573" s="21">
        <f t="shared" si="55"/>
        <v>0.52593499999999993</v>
      </c>
      <c r="W573" s="21">
        <f t="shared" si="56"/>
        <v>0.52593499999999993</v>
      </c>
    </row>
    <row r="574" spans="1:23" x14ac:dyDescent="0.25">
      <c r="A574" s="18">
        <v>2920</v>
      </c>
      <c r="B574" s="18" t="s">
        <v>22</v>
      </c>
      <c r="C574" s="18">
        <v>0.6</v>
      </c>
      <c r="D574" s="18">
        <v>0.48</v>
      </c>
      <c r="E574" s="18">
        <v>0.17</v>
      </c>
      <c r="F574" s="18">
        <v>1.056</v>
      </c>
      <c r="G574" s="18">
        <v>0.45750000000000002</v>
      </c>
      <c r="H574" s="18">
        <v>0.24349999999999999</v>
      </c>
      <c r="I574" s="18">
        <v>0.3135</v>
      </c>
      <c r="J574" s="18">
        <v>10</v>
      </c>
      <c r="K574" s="18">
        <v>12</v>
      </c>
      <c r="L574" s="18" t="s">
        <v>63</v>
      </c>
      <c r="M574" s="18" t="s">
        <v>64</v>
      </c>
      <c r="N574" s="18" t="s">
        <v>29</v>
      </c>
      <c r="O574" s="18">
        <v>10</v>
      </c>
      <c r="P574" s="18" t="s">
        <v>35</v>
      </c>
      <c r="Q574" s="18">
        <v>24.1</v>
      </c>
      <c r="R574" s="18">
        <f t="shared" si="51"/>
        <v>3</v>
      </c>
      <c r="S574" s="18">
        <f t="shared" si="52"/>
        <v>2</v>
      </c>
      <c r="T574" s="18">
        <f t="shared" si="53"/>
        <v>0</v>
      </c>
      <c r="U574" s="20" t="str">
        <f t="shared" si="54"/>
        <v>2</v>
      </c>
      <c r="V574" s="21">
        <f t="shared" si="55"/>
        <v>0.51919999999999988</v>
      </c>
      <c r="W574" s="21">
        <f t="shared" si="56"/>
        <v>0.41535999999999995</v>
      </c>
    </row>
    <row r="575" spans="1:23" x14ac:dyDescent="0.25">
      <c r="A575" s="18">
        <v>2224</v>
      </c>
      <c r="B575" s="18" t="s">
        <v>22</v>
      </c>
      <c r="C575" s="18">
        <v>0.55500000000000005</v>
      </c>
      <c r="D575" s="18">
        <v>0.45500000000000002</v>
      </c>
      <c r="E575" s="18">
        <v>0.18</v>
      </c>
      <c r="F575" s="18">
        <v>0.95799999999999996</v>
      </c>
      <c r="G575" s="18">
        <v>0.29599999999999999</v>
      </c>
      <c r="H575" s="18">
        <v>0.19500000000000001</v>
      </c>
      <c r="I575" s="18">
        <v>0.39</v>
      </c>
      <c r="J575" s="18">
        <v>14</v>
      </c>
      <c r="K575" s="18">
        <v>8</v>
      </c>
      <c r="L575" s="18" t="s">
        <v>55</v>
      </c>
      <c r="M575" s="18" t="s">
        <v>56</v>
      </c>
      <c r="N575" s="18" t="s">
        <v>57</v>
      </c>
      <c r="O575" s="18">
        <v>7</v>
      </c>
      <c r="P575" s="18" t="s">
        <v>26</v>
      </c>
      <c r="Q575" s="18">
        <v>2.5</v>
      </c>
      <c r="R575" s="18">
        <f t="shared" si="51"/>
        <v>3</v>
      </c>
      <c r="S575" s="18">
        <f t="shared" si="52"/>
        <v>2</v>
      </c>
      <c r="T575" s="18">
        <f t="shared" si="53"/>
        <v>0</v>
      </c>
      <c r="U575" s="20" t="str">
        <f t="shared" si="54"/>
        <v>2</v>
      </c>
      <c r="V575" s="21">
        <f t="shared" si="55"/>
        <v>0.46143666666666661</v>
      </c>
      <c r="W575" s="21">
        <f t="shared" si="56"/>
        <v>0.36914933333333333</v>
      </c>
    </row>
    <row r="576" spans="1:23" x14ac:dyDescent="0.25">
      <c r="A576" s="18">
        <v>1233</v>
      </c>
      <c r="B576" s="18" t="s">
        <v>17</v>
      </c>
      <c r="C576" s="18">
        <v>0.37</v>
      </c>
      <c r="D576" s="18">
        <v>0.28999999999999998</v>
      </c>
      <c r="E576" s="18">
        <v>0.09</v>
      </c>
      <c r="F576" s="18">
        <v>0.2445</v>
      </c>
      <c r="G576" s="18">
        <v>8.8999999999999996E-2</v>
      </c>
      <c r="H576" s="18">
        <v>6.5500000000000003E-2</v>
      </c>
      <c r="I576" s="18">
        <v>7.4999999999999997E-2</v>
      </c>
      <c r="J576" s="18">
        <v>7</v>
      </c>
      <c r="K576" s="18">
        <v>6</v>
      </c>
      <c r="L576" s="18" t="s">
        <v>40</v>
      </c>
      <c r="M576" s="18" t="s">
        <v>41</v>
      </c>
      <c r="N576" s="18" t="s">
        <v>42</v>
      </c>
      <c r="O576" s="18">
        <v>7</v>
      </c>
      <c r="P576" s="18" t="s">
        <v>26</v>
      </c>
      <c r="Q576" s="18">
        <v>2.5</v>
      </c>
      <c r="R576" s="18">
        <f t="shared" si="51"/>
        <v>3</v>
      </c>
      <c r="S576" s="18">
        <f t="shared" si="52"/>
        <v>2</v>
      </c>
      <c r="T576" s="18">
        <f t="shared" si="53"/>
        <v>0</v>
      </c>
      <c r="U576" s="20" t="str">
        <f t="shared" si="54"/>
        <v>2</v>
      </c>
      <c r="V576" s="21">
        <f t="shared" si="55"/>
        <v>9.9837499999999982E-2</v>
      </c>
      <c r="W576" s="21">
        <f t="shared" si="56"/>
        <v>7.9869999999999997E-2</v>
      </c>
    </row>
    <row r="577" spans="1:23" x14ac:dyDescent="0.25">
      <c r="A577" s="18">
        <v>2892</v>
      </c>
      <c r="B577" s="18" t="s">
        <v>17</v>
      </c>
      <c r="C577" s="18">
        <v>0.53</v>
      </c>
      <c r="D577" s="18">
        <v>0.38</v>
      </c>
      <c r="E577" s="18">
        <v>0.125</v>
      </c>
      <c r="F577" s="18">
        <v>0.61599999999999999</v>
      </c>
      <c r="G577" s="18">
        <v>0.29199999999999998</v>
      </c>
      <c r="H577" s="18">
        <v>0.113</v>
      </c>
      <c r="I577" s="18">
        <v>0.185</v>
      </c>
      <c r="J577" s="18">
        <v>8</v>
      </c>
      <c r="K577" s="18">
        <v>5</v>
      </c>
      <c r="L577" s="18" t="s">
        <v>49</v>
      </c>
      <c r="M577" s="18" t="s">
        <v>50</v>
      </c>
      <c r="N577" s="18" t="s">
        <v>51</v>
      </c>
      <c r="O577" s="18">
        <v>9</v>
      </c>
      <c r="P577" s="18" t="s">
        <v>58</v>
      </c>
      <c r="Q577" s="18">
        <v>1.9</v>
      </c>
      <c r="R577" s="18">
        <f t="shared" si="51"/>
        <v>3</v>
      </c>
      <c r="S577" s="18">
        <f t="shared" si="52"/>
        <v>2</v>
      </c>
      <c r="T577" s="18">
        <f t="shared" si="53"/>
        <v>0</v>
      </c>
      <c r="U577" s="20" t="str">
        <f t="shared" si="54"/>
        <v>2</v>
      </c>
      <c r="V577" s="21">
        <f t="shared" si="55"/>
        <v>0.28079333333333334</v>
      </c>
      <c r="W577" s="21">
        <f t="shared" si="56"/>
        <v>0.22463466666666668</v>
      </c>
    </row>
    <row r="578" spans="1:23" x14ac:dyDescent="0.25">
      <c r="A578" s="18">
        <v>2416</v>
      </c>
      <c r="B578" s="18" t="s">
        <v>31</v>
      </c>
      <c r="C578" s="18">
        <v>0.4</v>
      </c>
      <c r="D578" s="18">
        <v>0.315</v>
      </c>
      <c r="E578" s="18">
        <v>0.105</v>
      </c>
      <c r="F578" s="18">
        <v>0.28699999999999998</v>
      </c>
      <c r="G578" s="18">
        <v>0.1135</v>
      </c>
      <c r="H578" s="18">
        <v>3.6999999999999998E-2</v>
      </c>
      <c r="I578" s="18">
        <v>0.113</v>
      </c>
      <c r="J578" s="18">
        <v>10</v>
      </c>
      <c r="K578" s="18">
        <v>12</v>
      </c>
      <c r="L578" s="18" t="s">
        <v>63</v>
      </c>
      <c r="M578" s="18" t="s">
        <v>64</v>
      </c>
      <c r="N578" s="18" t="s">
        <v>29</v>
      </c>
      <c r="O578" s="18">
        <v>6</v>
      </c>
      <c r="P578" s="18" t="s">
        <v>79</v>
      </c>
      <c r="Q578" s="18">
        <v>14.1</v>
      </c>
      <c r="R578" s="18">
        <f t="shared" ref="R578:R641" si="57">IF(OR(AND(J578&gt;15,B578="I"),AND(B578="M",C578&gt;0.75),OR(AND(I578&gt;0.8,G578&gt;0.5),G578&gt;1.2)),1,3)</f>
        <v>3</v>
      </c>
      <c r="S578" s="18">
        <f t="shared" ref="S578:S641" si="58">IF(OR(AND(I578&lt;0.4,G578&lt;0.4),OR(C578&lt;0.36),OR(AND(J578&gt;15,B578="M"),J578&gt;18,B578="F")),2,3)</f>
        <v>2</v>
      </c>
      <c r="T578" s="18">
        <f t="shared" ref="T578:T641" si="59">IF(AND(R578=3, S578=3),3, 0)</f>
        <v>0</v>
      </c>
      <c r="U578" s="20" t="str">
        <f t="shared" ref="U578:U641" si="60">IF(R578=1,"1",IF(S578=2,"2",IF(AND(R578=3,S578=3),"3")))</f>
        <v>2</v>
      </c>
      <c r="V578" s="21">
        <f t="shared" ref="V578:V641" si="61">(1+1/3*(C578-0.5)+1/3*(D578-0.4)+1/3*(E578-0.4))*F578*0.5</f>
        <v>0.12053999999999998</v>
      </c>
      <c r="W578" s="21">
        <f t="shared" ref="W578:W641" si="62">IF(U578="1", V578*1.5, IF(U578="2", V578*0.8, V578))</f>
        <v>9.643199999999999E-2</v>
      </c>
    </row>
    <row r="579" spans="1:23" x14ac:dyDescent="0.25">
      <c r="A579" s="18">
        <v>3714</v>
      </c>
      <c r="B579" s="18" t="s">
        <v>31</v>
      </c>
      <c r="C579" s="18">
        <v>0.71</v>
      </c>
      <c r="D579" s="18">
        <v>0.55500000000000005</v>
      </c>
      <c r="E579" s="18">
        <v>0.17499999999999999</v>
      </c>
      <c r="F579" s="18">
        <v>2.14</v>
      </c>
      <c r="G579" s="18">
        <v>1.2455000000000001</v>
      </c>
      <c r="H579" s="18">
        <v>0.3725</v>
      </c>
      <c r="I579" s="18">
        <v>0.434</v>
      </c>
      <c r="J579" s="18">
        <v>11</v>
      </c>
      <c r="K579" s="18">
        <v>3</v>
      </c>
      <c r="L579" s="18" t="s">
        <v>46</v>
      </c>
      <c r="M579" s="18" t="s">
        <v>47</v>
      </c>
      <c r="N579" s="18" t="s">
        <v>48</v>
      </c>
      <c r="O579" s="18">
        <v>1</v>
      </c>
      <c r="P579" s="18" t="s">
        <v>21</v>
      </c>
      <c r="Q579" s="18">
        <v>22.1</v>
      </c>
      <c r="R579" s="18">
        <f t="shared" si="57"/>
        <v>1</v>
      </c>
      <c r="S579" s="18">
        <f t="shared" si="58"/>
        <v>3</v>
      </c>
      <c r="T579" s="18">
        <f t="shared" si="59"/>
        <v>0</v>
      </c>
      <c r="U579" s="20" t="str">
        <f t="shared" si="60"/>
        <v>1</v>
      </c>
      <c r="V579" s="21">
        <f t="shared" si="61"/>
        <v>1.1199333333333337</v>
      </c>
      <c r="W579" s="21">
        <f t="shared" si="62"/>
        <v>1.6799000000000004</v>
      </c>
    </row>
    <row r="580" spans="1:23" x14ac:dyDescent="0.25">
      <c r="A580" s="18">
        <v>1305</v>
      </c>
      <c r="B580" s="18" t="s">
        <v>31</v>
      </c>
      <c r="C580" s="18">
        <v>0.53500000000000003</v>
      </c>
      <c r="D580" s="18">
        <v>0.435</v>
      </c>
      <c r="E580" s="18">
        <v>0.15</v>
      </c>
      <c r="F580" s="18">
        <v>0.71699999999999997</v>
      </c>
      <c r="G580" s="18">
        <v>0.34749999999999998</v>
      </c>
      <c r="H580" s="18">
        <v>0.14449999999999999</v>
      </c>
      <c r="I580" s="18">
        <v>0.19400000000000001</v>
      </c>
      <c r="J580" s="18">
        <v>9</v>
      </c>
      <c r="K580" s="18">
        <v>12</v>
      </c>
      <c r="L580" s="18" t="s">
        <v>63</v>
      </c>
      <c r="M580" s="18" t="s">
        <v>64</v>
      </c>
      <c r="N580" s="18" t="s">
        <v>29</v>
      </c>
      <c r="O580" s="18">
        <v>9</v>
      </c>
      <c r="P580" s="18" t="s">
        <v>58</v>
      </c>
      <c r="Q580" s="18">
        <v>1.9</v>
      </c>
      <c r="R580" s="18">
        <f t="shared" si="57"/>
        <v>3</v>
      </c>
      <c r="S580" s="18">
        <f t="shared" si="58"/>
        <v>2</v>
      </c>
      <c r="T580" s="18">
        <f t="shared" si="59"/>
        <v>0</v>
      </c>
      <c r="U580" s="20" t="str">
        <f t="shared" si="60"/>
        <v>2</v>
      </c>
      <c r="V580" s="21">
        <f t="shared" si="61"/>
        <v>0.33699000000000001</v>
      </c>
      <c r="W580" s="21">
        <f t="shared" si="62"/>
        <v>0.269592</v>
      </c>
    </row>
    <row r="581" spans="1:23" x14ac:dyDescent="0.25">
      <c r="A581" s="18">
        <v>2359</v>
      </c>
      <c r="B581" s="18" t="s">
        <v>22</v>
      </c>
      <c r="C581" s="18">
        <v>0.61</v>
      </c>
      <c r="D581" s="18">
        <v>0.48499999999999999</v>
      </c>
      <c r="E581" s="18">
        <v>0.21</v>
      </c>
      <c r="F581" s="18">
        <v>1.3445</v>
      </c>
      <c r="G581" s="18">
        <v>0.53500000000000003</v>
      </c>
      <c r="H581" s="18">
        <v>0.2205</v>
      </c>
      <c r="I581" s="18">
        <v>0.51500000000000001</v>
      </c>
      <c r="J581" s="18">
        <v>20</v>
      </c>
      <c r="K581" s="18">
        <v>8</v>
      </c>
      <c r="L581" s="18" t="s">
        <v>55</v>
      </c>
      <c r="M581" s="18" t="s">
        <v>56</v>
      </c>
      <c r="N581" s="18" t="s">
        <v>57</v>
      </c>
      <c r="O581" s="18">
        <v>1</v>
      </c>
      <c r="P581" s="18" t="s">
        <v>21</v>
      </c>
      <c r="Q581" s="18">
        <v>22.1</v>
      </c>
      <c r="R581" s="18">
        <f t="shared" si="57"/>
        <v>3</v>
      </c>
      <c r="S581" s="18">
        <f t="shared" si="58"/>
        <v>2</v>
      </c>
      <c r="T581" s="18">
        <f t="shared" si="59"/>
        <v>0</v>
      </c>
      <c r="U581" s="20" t="str">
        <f t="shared" si="60"/>
        <v>2</v>
      </c>
      <c r="V581" s="21">
        <f t="shared" si="61"/>
        <v>0.67337041666666675</v>
      </c>
      <c r="W581" s="21">
        <f t="shared" si="62"/>
        <v>0.53869633333333344</v>
      </c>
    </row>
    <row r="582" spans="1:23" x14ac:dyDescent="0.25">
      <c r="A582" s="18">
        <v>1606</v>
      </c>
      <c r="B582" s="18" t="s">
        <v>17</v>
      </c>
      <c r="C582" s="18">
        <v>0.54</v>
      </c>
      <c r="D582" s="18">
        <v>0.42</v>
      </c>
      <c r="E582" s="18">
        <v>0.14000000000000001</v>
      </c>
      <c r="F582" s="18">
        <v>0.62749999999999995</v>
      </c>
      <c r="G582" s="18">
        <v>0.2505</v>
      </c>
      <c r="H582" s="18">
        <v>0.11749999999999999</v>
      </c>
      <c r="I582" s="18">
        <v>0.23499999999999999</v>
      </c>
      <c r="J582" s="18">
        <v>9</v>
      </c>
      <c r="K582" s="18">
        <v>5</v>
      </c>
      <c r="L582" s="18" t="s">
        <v>49</v>
      </c>
      <c r="M582" s="18" t="s">
        <v>50</v>
      </c>
      <c r="N582" s="18" t="s">
        <v>51</v>
      </c>
      <c r="O582" s="18">
        <v>7</v>
      </c>
      <c r="P582" s="18" t="s">
        <v>26</v>
      </c>
      <c r="Q582" s="18">
        <v>2.5</v>
      </c>
      <c r="R582" s="18">
        <f t="shared" si="57"/>
        <v>3</v>
      </c>
      <c r="S582" s="18">
        <f t="shared" si="58"/>
        <v>2</v>
      </c>
      <c r="T582" s="18">
        <f t="shared" si="59"/>
        <v>0</v>
      </c>
      <c r="U582" s="20" t="str">
        <f t="shared" si="60"/>
        <v>2</v>
      </c>
      <c r="V582" s="21">
        <f t="shared" si="61"/>
        <v>0.29283333333333333</v>
      </c>
      <c r="W582" s="21">
        <f t="shared" si="62"/>
        <v>0.23426666666666668</v>
      </c>
    </row>
    <row r="583" spans="1:23" x14ac:dyDescent="0.25">
      <c r="A583" s="18">
        <v>3334</v>
      </c>
      <c r="B583" s="18" t="s">
        <v>17</v>
      </c>
      <c r="C583" s="18">
        <v>0.45</v>
      </c>
      <c r="D583" s="18">
        <v>0.36</v>
      </c>
      <c r="E583" s="18">
        <v>0.125</v>
      </c>
      <c r="F583" s="18">
        <v>0.45</v>
      </c>
      <c r="G583" s="18">
        <v>0.191</v>
      </c>
      <c r="H583" s="18">
        <v>8.6499999999999994E-2</v>
      </c>
      <c r="I583" s="18">
        <v>0.14499999999999999</v>
      </c>
      <c r="J583" s="18">
        <v>12</v>
      </c>
      <c r="K583" s="18">
        <v>13</v>
      </c>
      <c r="L583" s="18" t="s">
        <v>27</v>
      </c>
      <c r="M583" s="18" t="s">
        <v>28</v>
      </c>
      <c r="N583" s="18" t="s">
        <v>29</v>
      </c>
      <c r="O583" s="18">
        <v>6</v>
      </c>
      <c r="P583" s="18" t="s">
        <v>79</v>
      </c>
      <c r="Q583" s="18">
        <v>14.1</v>
      </c>
      <c r="R583" s="18">
        <f t="shared" si="57"/>
        <v>3</v>
      </c>
      <c r="S583" s="18">
        <f t="shared" si="58"/>
        <v>2</v>
      </c>
      <c r="T583" s="18">
        <f t="shared" si="59"/>
        <v>0</v>
      </c>
      <c r="U583" s="20" t="str">
        <f t="shared" si="60"/>
        <v>2</v>
      </c>
      <c r="V583" s="21">
        <f t="shared" si="61"/>
        <v>0.19762500000000002</v>
      </c>
      <c r="W583" s="21">
        <f t="shared" si="62"/>
        <v>0.15810000000000002</v>
      </c>
    </row>
    <row r="584" spans="1:23" x14ac:dyDescent="0.25">
      <c r="A584" s="18">
        <v>1218</v>
      </c>
      <c r="B584" s="18" t="s">
        <v>17</v>
      </c>
      <c r="C584" s="18">
        <v>0.315</v>
      </c>
      <c r="D584" s="18">
        <v>0.23</v>
      </c>
      <c r="E584" s="18">
        <v>0.08</v>
      </c>
      <c r="F584" s="18">
        <v>0.13750000000000001</v>
      </c>
      <c r="G584" s="18">
        <v>5.45E-2</v>
      </c>
      <c r="H584" s="18">
        <v>3.1E-2</v>
      </c>
      <c r="I584" s="18">
        <v>4.4499999999999998E-2</v>
      </c>
      <c r="J584" s="18">
        <v>5</v>
      </c>
      <c r="K584" s="18">
        <v>13</v>
      </c>
      <c r="L584" s="18" t="s">
        <v>27</v>
      </c>
      <c r="M584" s="18" t="s">
        <v>28</v>
      </c>
      <c r="N584" s="18" t="s">
        <v>29</v>
      </c>
      <c r="O584" s="18">
        <v>10</v>
      </c>
      <c r="P584" s="18" t="s">
        <v>35</v>
      </c>
      <c r="Q584" s="18">
        <v>24.1</v>
      </c>
      <c r="R584" s="18">
        <f t="shared" si="57"/>
        <v>3</v>
      </c>
      <c r="S584" s="18">
        <f t="shared" si="58"/>
        <v>2</v>
      </c>
      <c r="T584" s="18">
        <f t="shared" si="59"/>
        <v>0</v>
      </c>
      <c r="U584" s="20" t="str">
        <f t="shared" si="60"/>
        <v>2</v>
      </c>
      <c r="V584" s="21">
        <f t="shared" si="61"/>
        <v>5.3281250000000009E-2</v>
      </c>
      <c r="W584" s="21">
        <f t="shared" si="62"/>
        <v>4.262500000000001E-2</v>
      </c>
    </row>
    <row r="585" spans="1:23" x14ac:dyDescent="0.25">
      <c r="A585" s="18">
        <v>1245</v>
      </c>
      <c r="B585" s="18" t="s">
        <v>17</v>
      </c>
      <c r="C585" s="18">
        <v>0.38500000000000001</v>
      </c>
      <c r="D585" s="18">
        <v>0.3</v>
      </c>
      <c r="E585" s="18">
        <v>9.5000000000000001E-2</v>
      </c>
      <c r="F585" s="18">
        <v>0.30199999999999999</v>
      </c>
      <c r="G585" s="18">
        <v>0.152</v>
      </c>
      <c r="H585" s="18">
        <v>6.1499999999999999E-2</v>
      </c>
      <c r="I585" s="18">
        <v>7.3499999999999996E-2</v>
      </c>
      <c r="J585" s="18">
        <v>7</v>
      </c>
      <c r="K585" s="18">
        <v>13</v>
      </c>
      <c r="L585" s="18" t="s">
        <v>27</v>
      </c>
      <c r="M585" s="18" t="s">
        <v>28</v>
      </c>
      <c r="N585" s="18" t="s">
        <v>29</v>
      </c>
      <c r="O585" s="18">
        <v>7</v>
      </c>
      <c r="P585" s="18" t="s">
        <v>26</v>
      </c>
      <c r="Q585" s="18">
        <v>2.5</v>
      </c>
      <c r="R585" s="18">
        <f t="shared" si="57"/>
        <v>3</v>
      </c>
      <c r="S585" s="18">
        <f t="shared" si="58"/>
        <v>2</v>
      </c>
      <c r="T585" s="18">
        <f t="shared" si="59"/>
        <v>0</v>
      </c>
      <c r="U585" s="20" t="str">
        <f t="shared" si="60"/>
        <v>2</v>
      </c>
      <c r="V585" s="21">
        <f t="shared" si="61"/>
        <v>0.12482666666666666</v>
      </c>
      <c r="W585" s="21">
        <f t="shared" si="62"/>
        <v>9.986133333333333E-2</v>
      </c>
    </row>
    <row r="586" spans="1:23" x14ac:dyDescent="0.25">
      <c r="A586" s="18">
        <v>3327</v>
      </c>
      <c r="B586" s="18" t="s">
        <v>17</v>
      </c>
      <c r="C586" s="18">
        <v>0.55000000000000004</v>
      </c>
      <c r="D586" s="18">
        <v>0.41499999999999998</v>
      </c>
      <c r="E586" s="18">
        <v>0.13500000000000001</v>
      </c>
      <c r="F586" s="18">
        <v>0.8095</v>
      </c>
      <c r="G586" s="18">
        <v>0.29849999999999999</v>
      </c>
      <c r="H586" s="18">
        <v>0.20150000000000001</v>
      </c>
      <c r="I586" s="18">
        <v>0.28000000000000003</v>
      </c>
      <c r="J586" s="18">
        <v>12</v>
      </c>
      <c r="K586" s="18">
        <v>9</v>
      </c>
      <c r="L586" s="18" t="s">
        <v>67</v>
      </c>
      <c r="M586" s="18" t="s">
        <v>68</v>
      </c>
      <c r="N586" s="18" t="s">
        <v>69</v>
      </c>
      <c r="O586" s="18">
        <v>5</v>
      </c>
      <c r="P586" s="18" t="s">
        <v>34</v>
      </c>
      <c r="Q586" s="18">
        <v>12.8</v>
      </c>
      <c r="R586" s="18">
        <f t="shared" si="57"/>
        <v>3</v>
      </c>
      <c r="S586" s="18">
        <f t="shared" si="58"/>
        <v>2</v>
      </c>
      <c r="T586" s="18">
        <f t="shared" si="59"/>
        <v>0</v>
      </c>
      <c r="U586" s="20" t="str">
        <f t="shared" si="60"/>
        <v>2</v>
      </c>
      <c r="V586" s="21">
        <f t="shared" si="61"/>
        <v>0.37776666666666658</v>
      </c>
      <c r="W586" s="21">
        <f t="shared" si="62"/>
        <v>0.30221333333333328</v>
      </c>
    </row>
    <row r="587" spans="1:23" x14ac:dyDescent="0.25">
      <c r="A587" s="18">
        <v>2907</v>
      </c>
      <c r="B587" s="18" t="s">
        <v>31</v>
      </c>
      <c r="C587" s="18">
        <v>0.57999999999999996</v>
      </c>
      <c r="D587" s="18">
        <v>0.46500000000000002</v>
      </c>
      <c r="E587" s="18">
        <v>0.15</v>
      </c>
      <c r="F587" s="18">
        <v>0.90649999999999997</v>
      </c>
      <c r="G587" s="18">
        <v>0.371</v>
      </c>
      <c r="H587" s="18">
        <v>0.19650000000000001</v>
      </c>
      <c r="I587" s="18">
        <v>0.28999999999999998</v>
      </c>
      <c r="J587" s="18">
        <v>8</v>
      </c>
      <c r="K587" s="18">
        <v>1</v>
      </c>
      <c r="L587" s="18" t="s">
        <v>65</v>
      </c>
      <c r="M587" s="18" t="s">
        <v>66</v>
      </c>
      <c r="N587" s="18" t="s">
        <v>29</v>
      </c>
      <c r="O587" s="18">
        <v>7</v>
      </c>
      <c r="P587" s="18" t="s">
        <v>26</v>
      </c>
      <c r="Q587" s="18">
        <v>2.5</v>
      </c>
      <c r="R587" s="18">
        <f t="shared" si="57"/>
        <v>3</v>
      </c>
      <c r="S587" s="18">
        <f t="shared" si="58"/>
        <v>2</v>
      </c>
      <c r="T587" s="18">
        <f t="shared" si="59"/>
        <v>0</v>
      </c>
      <c r="U587" s="20" t="str">
        <f t="shared" si="60"/>
        <v>2</v>
      </c>
      <c r="V587" s="21">
        <f t="shared" si="61"/>
        <v>0.43738624999999998</v>
      </c>
      <c r="W587" s="21">
        <f t="shared" si="62"/>
        <v>0.34990900000000003</v>
      </c>
    </row>
    <row r="588" spans="1:23" x14ac:dyDescent="0.25">
      <c r="A588" s="18">
        <v>1201</v>
      </c>
      <c r="B588" s="18" t="s">
        <v>22</v>
      </c>
      <c r="C588" s="18">
        <v>0.72</v>
      </c>
      <c r="D588" s="18">
        <v>0.55000000000000004</v>
      </c>
      <c r="E588" s="18">
        <v>0.2</v>
      </c>
      <c r="F588" s="18">
        <v>1.9964999999999999</v>
      </c>
      <c r="G588" s="18">
        <v>0.90349999999999997</v>
      </c>
      <c r="H588" s="18">
        <v>0.46899999999999997</v>
      </c>
      <c r="I588" s="18">
        <v>0.52149999999999996</v>
      </c>
      <c r="J588" s="18">
        <v>10</v>
      </c>
      <c r="K588" s="18">
        <v>10</v>
      </c>
      <c r="L588" s="18" t="s">
        <v>23</v>
      </c>
      <c r="M588" s="18" t="s">
        <v>24</v>
      </c>
      <c r="N588" s="18" t="s">
        <v>25</v>
      </c>
      <c r="O588" s="18">
        <v>5</v>
      </c>
      <c r="P588" s="18" t="s">
        <v>34</v>
      </c>
      <c r="Q588" s="18">
        <v>12.8</v>
      </c>
      <c r="R588" s="18">
        <f t="shared" si="57"/>
        <v>3</v>
      </c>
      <c r="S588" s="18">
        <f t="shared" si="58"/>
        <v>2</v>
      </c>
      <c r="T588" s="18">
        <f t="shared" si="59"/>
        <v>0</v>
      </c>
      <c r="U588" s="20" t="str">
        <f t="shared" si="60"/>
        <v>2</v>
      </c>
      <c r="V588" s="21">
        <f t="shared" si="61"/>
        <v>1.0548175</v>
      </c>
      <c r="W588" s="21">
        <f t="shared" si="62"/>
        <v>0.84385399999999999</v>
      </c>
    </row>
    <row r="589" spans="1:23" x14ac:dyDescent="0.25">
      <c r="A589" s="18">
        <v>1440</v>
      </c>
      <c r="B589" s="18" t="s">
        <v>17</v>
      </c>
      <c r="C589" s="18">
        <v>0.40500000000000003</v>
      </c>
      <c r="D589" s="18">
        <v>0.31</v>
      </c>
      <c r="E589" s="18">
        <v>9.5000000000000001E-2</v>
      </c>
      <c r="F589" s="18">
        <v>0.34250000000000003</v>
      </c>
      <c r="G589" s="18">
        <v>0.17849999999999999</v>
      </c>
      <c r="H589" s="18">
        <v>6.4000000000000001E-2</v>
      </c>
      <c r="I589" s="18">
        <v>8.5500000000000007E-2</v>
      </c>
      <c r="J589" s="18">
        <v>8</v>
      </c>
      <c r="K589" s="18">
        <v>1</v>
      </c>
      <c r="L589" s="18" t="s">
        <v>65</v>
      </c>
      <c r="M589" s="18" t="s">
        <v>66</v>
      </c>
      <c r="N589" s="18" t="s">
        <v>29</v>
      </c>
      <c r="O589" s="18">
        <v>4</v>
      </c>
      <c r="P589" s="18" t="s">
        <v>59</v>
      </c>
      <c r="Q589" s="18">
        <v>6.1</v>
      </c>
      <c r="R589" s="18">
        <f t="shared" si="57"/>
        <v>3</v>
      </c>
      <c r="S589" s="18">
        <f t="shared" si="58"/>
        <v>2</v>
      </c>
      <c r="T589" s="18">
        <f t="shared" si="59"/>
        <v>0</v>
      </c>
      <c r="U589" s="20" t="str">
        <f t="shared" si="60"/>
        <v>2</v>
      </c>
      <c r="V589" s="21">
        <f t="shared" si="61"/>
        <v>0.14327916666666668</v>
      </c>
      <c r="W589" s="21">
        <f t="shared" si="62"/>
        <v>0.11462333333333335</v>
      </c>
    </row>
    <row r="590" spans="1:23" x14ac:dyDescent="0.25">
      <c r="A590" s="18">
        <v>390</v>
      </c>
      <c r="B590" s="18" t="s">
        <v>17</v>
      </c>
      <c r="C590" s="18">
        <v>0.46500000000000002</v>
      </c>
      <c r="D590" s="18">
        <v>0.375</v>
      </c>
      <c r="E590" s="18">
        <v>0.12</v>
      </c>
      <c r="F590" s="18">
        <v>0.47099999999999997</v>
      </c>
      <c r="G590" s="18">
        <v>0.222</v>
      </c>
      <c r="H590" s="18">
        <v>0.11899999999999999</v>
      </c>
      <c r="I590" s="18">
        <v>0.14000000000000001</v>
      </c>
      <c r="J590" s="18">
        <v>9</v>
      </c>
      <c r="K590" s="18">
        <v>11</v>
      </c>
      <c r="L590" s="18" t="s">
        <v>37</v>
      </c>
      <c r="M590" s="18" t="s">
        <v>38</v>
      </c>
      <c r="N590" s="18" t="s">
        <v>29</v>
      </c>
      <c r="O590" s="18">
        <v>6</v>
      </c>
      <c r="P590" s="18" t="s">
        <v>79</v>
      </c>
      <c r="Q590" s="18">
        <v>14.1</v>
      </c>
      <c r="R590" s="18">
        <f t="shared" si="57"/>
        <v>3</v>
      </c>
      <c r="S590" s="18">
        <f t="shared" si="58"/>
        <v>2</v>
      </c>
      <c r="T590" s="18">
        <f t="shared" si="59"/>
        <v>0</v>
      </c>
      <c r="U590" s="20" t="str">
        <f t="shared" si="60"/>
        <v>2</v>
      </c>
      <c r="V590" s="21">
        <f t="shared" si="61"/>
        <v>0.20880999999999997</v>
      </c>
      <c r="W590" s="21">
        <f t="shared" si="62"/>
        <v>0.16704799999999997</v>
      </c>
    </row>
    <row r="591" spans="1:23" x14ac:dyDescent="0.25">
      <c r="A591" s="18">
        <v>2928</v>
      </c>
      <c r="B591" s="18" t="s">
        <v>22</v>
      </c>
      <c r="C591" s="18">
        <v>0.61</v>
      </c>
      <c r="D591" s="18">
        <v>0.47</v>
      </c>
      <c r="E591" s="18">
        <v>0.19500000000000001</v>
      </c>
      <c r="F591" s="18">
        <v>1.2735000000000001</v>
      </c>
      <c r="G591" s="18">
        <v>0.46899999999999997</v>
      </c>
      <c r="H591" s="18">
        <v>0.33150000000000002</v>
      </c>
      <c r="I591" s="18">
        <v>0.39800000000000002</v>
      </c>
      <c r="J591" s="18">
        <v>12</v>
      </c>
      <c r="K591" s="18">
        <v>14</v>
      </c>
      <c r="L591" s="18" t="s">
        <v>60</v>
      </c>
      <c r="M591" s="18" t="s">
        <v>61</v>
      </c>
      <c r="N591" s="18" t="s">
        <v>62</v>
      </c>
      <c r="O591" s="18">
        <v>6</v>
      </c>
      <c r="P591" s="18" t="s">
        <v>79</v>
      </c>
      <c r="Q591" s="18">
        <v>14.1</v>
      </c>
      <c r="R591" s="18">
        <f t="shared" si="57"/>
        <v>3</v>
      </c>
      <c r="S591" s="18">
        <f t="shared" si="58"/>
        <v>2</v>
      </c>
      <c r="T591" s="18">
        <f t="shared" si="59"/>
        <v>0</v>
      </c>
      <c r="U591" s="20" t="str">
        <f t="shared" si="60"/>
        <v>2</v>
      </c>
      <c r="V591" s="21">
        <f t="shared" si="61"/>
        <v>0.63144375000000008</v>
      </c>
      <c r="W591" s="21">
        <f t="shared" si="62"/>
        <v>0.50515500000000013</v>
      </c>
    </row>
    <row r="592" spans="1:23" x14ac:dyDescent="0.25">
      <c r="A592" s="18">
        <v>2085</v>
      </c>
      <c r="B592" s="18" t="s">
        <v>22</v>
      </c>
      <c r="C592" s="18">
        <v>0.69</v>
      </c>
      <c r="D592" s="18">
        <v>0.54</v>
      </c>
      <c r="E592" s="18">
        <v>0.19500000000000001</v>
      </c>
      <c r="F592" s="18">
        <v>1.2524999999999999</v>
      </c>
      <c r="G592" s="18">
        <v>0.73</v>
      </c>
      <c r="H592" s="18">
        <v>0.39750000000000002</v>
      </c>
      <c r="I592" s="18">
        <v>0.46200000000000002</v>
      </c>
      <c r="J592" s="18">
        <v>12</v>
      </c>
      <c r="K592" s="18">
        <v>3</v>
      </c>
      <c r="L592" s="18" t="s">
        <v>46</v>
      </c>
      <c r="M592" s="18" t="s">
        <v>47</v>
      </c>
      <c r="N592" s="18" t="s">
        <v>48</v>
      </c>
      <c r="O592" s="18">
        <v>6</v>
      </c>
      <c r="P592" s="18" t="s">
        <v>79</v>
      </c>
      <c r="Q592" s="18">
        <v>14.1</v>
      </c>
      <c r="R592" s="18">
        <f t="shared" si="57"/>
        <v>3</v>
      </c>
      <c r="S592" s="18">
        <f t="shared" si="58"/>
        <v>2</v>
      </c>
      <c r="T592" s="18">
        <f t="shared" si="59"/>
        <v>0</v>
      </c>
      <c r="U592" s="20" t="str">
        <f t="shared" si="60"/>
        <v>2</v>
      </c>
      <c r="V592" s="21">
        <f t="shared" si="61"/>
        <v>0.65234374999999989</v>
      </c>
      <c r="W592" s="21">
        <f t="shared" si="62"/>
        <v>0.52187499999999998</v>
      </c>
    </row>
    <row r="593" spans="1:23" x14ac:dyDescent="0.25">
      <c r="A593" s="18">
        <v>2992</v>
      </c>
      <c r="B593" s="18" t="s">
        <v>31</v>
      </c>
      <c r="C593" s="18">
        <v>0.59499999999999997</v>
      </c>
      <c r="D593" s="18">
        <v>0.48499999999999999</v>
      </c>
      <c r="E593" s="18">
        <v>0.15</v>
      </c>
      <c r="F593" s="18">
        <v>1.0834999999999999</v>
      </c>
      <c r="G593" s="18">
        <v>0.53049999999999997</v>
      </c>
      <c r="H593" s="18">
        <v>0.23100000000000001</v>
      </c>
      <c r="I593" s="18">
        <v>0.27600000000000002</v>
      </c>
      <c r="J593" s="18">
        <v>8</v>
      </c>
      <c r="K593" s="18">
        <v>8</v>
      </c>
      <c r="L593" s="18" t="s">
        <v>55</v>
      </c>
      <c r="M593" s="18" t="s">
        <v>56</v>
      </c>
      <c r="N593" s="18" t="s">
        <v>57</v>
      </c>
      <c r="O593" s="18">
        <v>5</v>
      </c>
      <c r="P593" s="18" t="s">
        <v>34</v>
      </c>
      <c r="Q593" s="18">
        <v>12.8</v>
      </c>
      <c r="R593" s="18">
        <f t="shared" si="57"/>
        <v>3</v>
      </c>
      <c r="S593" s="18">
        <f t="shared" si="58"/>
        <v>3</v>
      </c>
      <c r="T593" s="18">
        <f t="shared" si="59"/>
        <v>3</v>
      </c>
      <c r="U593" s="20" t="str">
        <f t="shared" si="60"/>
        <v>3</v>
      </c>
      <c r="V593" s="21">
        <f t="shared" si="61"/>
        <v>0.52910916666666663</v>
      </c>
      <c r="W593" s="21">
        <f t="shared" si="62"/>
        <v>0.52910916666666663</v>
      </c>
    </row>
    <row r="594" spans="1:23" x14ac:dyDescent="0.25">
      <c r="A594" s="18">
        <v>953</v>
      </c>
      <c r="B594" s="18" t="s">
        <v>31</v>
      </c>
      <c r="C594" s="18">
        <v>0.48</v>
      </c>
      <c r="D594" s="18">
        <v>0.36499999999999999</v>
      </c>
      <c r="E594" s="18">
        <v>0.12</v>
      </c>
      <c r="F594" s="18">
        <v>0.60150000000000003</v>
      </c>
      <c r="G594" s="18">
        <v>0.312</v>
      </c>
      <c r="H594" s="18">
        <v>0.11700000000000001</v>
      </c>
      <c r="I594" s="18">
        <v>0.14000000000000001</v>
      </c>
      <c r="J594" s="18">
        <v>7</v>
      </c>
      <c r="K594" s="18">
        <v>6</v>
      </c>
      <c r="L594" s="18" t="s">
        <v>40</v>
      </c>
      <c r="M594" s="18" t="s">
        <v>41</v>
      </c>
      <c r="N594" s="18" t="s">
        <v>42</v>
      </c>
      <c r="O594" s="18">
        <v>4</v>
      </c>
      <c r="P594" s="18" t="s">
        <v>59</v>
      </c>
      <c r="Q594" s="18">
        <v>6.1</v>
      </c>
      <c r="R594" s="18">
        <f t="shared" si="57"/>
        <v>3</v>
      </c>
      <c r="S594" s="18">
        <f t="shared" si="58"/>
        <v>2</v>
      </c>
      <c r="T594" s="18">
        <f t="shared" si="59"/>
        <v>0</v>
      </c>
      <c r="U594" s="20" t="str">
        <f t="shared" si="60"/>
        <v>2</v>
      </c>
      <c r="V594" s="21">
        <f t="shared" si="61"/>
        <v>0.26716624999999999</v>
      </c>
      <c r="W594" s="21">
        <f t="shared" si="62"/>
        <v>0.21373300000000001</v>
      </c>
    </row>
    <row r="595" spans="1:23" x14ac:dyDescent="0.25">
      <c r="A595" s="18">
        <v>184</v>
      </c>
      <c r="B595" s="18" t="s">
        <v>22</v>
      </c>
      <c r="C595" s="18">
        <v>0.62</v>
      </c>
      <c r="D595" s="18">
        <v>0.47499999999999998</v>
      </c>
      <c r="E595" s="18">
        <v>0.17499999999999999</v>
      </c>
      <c r="F595" s="18">
        <v>1.0165</v>
      </c>
      <c r="G595" s="18">
        <v>0.4355</v>
      </c>
      <c r="H595" s="18">
        <v>0.214</v>
      </c>
      <c r="I595" s="18">
        <v>0.32500000000000001</v>
      </c>
      <c r="J595" s="18">
        <v>10</v>
      </c>
      <c r="K595" s="18">
        <v>3</v>
      </c>
      <c r="L595" s="18" t="s">
        <v>46</v>
      </c>
      <c r="M595" s="18" t="s">
        <v>47</v>
      </c>
      <c r="N595" s="18" t="s">
        <v>48</v>
      </c>
      <c r="O595" s="18">
        <v>4</v>
      </c>
      <c r="P595" s="18" t="s">
        <v>59</v>
      </c>
      <c r="Q595" s="18">
        <v>6.1</v>
      </c>
      <c r="R595" s="18">
        <f t="shared" si="57"/>
        <v>3</v>
      </c>
      <c r="S595" s="18">
        <f t="shared" si="58"/>
        <v>2</v>
      </c>
      <c r="T595" s="18">
        <f t="shared" si="59"/>
        <v>0</v>
      </c>
      <c r="U595" s="20" t="str">
        <f t="shared" si="60"/>
        <v>2</v>
      </c>
      <c r="V595" s="21">
        <f t="shared" si="61"/>
        <v>0.50316749999999999</v>
      </c>
      <c r="W595" s="21">
        <f t="shared" si="62"/>
        <v>0.402534</v>
      </c>
    </row>
    <row r="596" spans="1:23" x14ac:dyDescent="0.25">
      <c r="A596" s="18">
        <v>3032</v>
      </c>
      <c r="B596" s="18" t="s">
        <v>17</v>
      </c>
      <c r="C596" s="18">
        <v>0.52500000000000002</v>
      </c>
      <c r="D596" s="18">
        <v>0.4</v>
      </c>
      <c r="E596" s="18">
        <v>0.11</v>
      </c>
      <c r="F596" s="18">
        <v>0.62749999999999995</v>
      </c>
      <c r="G596" s="18">
        <v>0.30149999999999999</v>
      </c>
      <c r="H596" s="18">
        <v>0.126</v>
      </c>
      <c r="I596" s="18">
        <v>0.18</v>
      </c>
      <c r="J596" s="18">
        <v>8</v>
      </c>
      <c r="K596" s="18">
        <v>3</v>
      </c>
      <c r="L596" s="18" t="s">
        <v>46</v>
      </c>
      <c r="M596" s="18" t="s">
        <v>47</v>
      </c>
      <c r="N596" s="18" t="s">
        <v>48</v>
      </c>
      <c r="O596" s="18">
        <v>3</v>
      </c>
      <c r="P596" s="18" t="s">
        <v>39</v>
      </c>
      <c r="Q596" s="18">
        <v>3.6</v>
      </c>
      <c r="R596" s="18">
        <f t="shared" si="57"/>
        <v>3</v>
      </c>
      <c r="S596" s="18">
        <f t="shared" si="58"/>
        <v>2</v>
      </c>
      <c r="T596" s="18">
        <f t="shared" si="59"/>
        <v>0</v>
      </c>
      <c r="U596" s="20" t="str">
        <f t="shared" si="60"/>
        <v>2</v>
      </c>
      <c r="V596" s="21">
        <f t="shared" si="61"/>
        <v>0.28603541666666665</v>
      </c>
      <c r="W596" s="21">
        <f t="shared" si="62"/>
        <v>0.22882833333333333</v>
      </c>
    </row>
    <row r="597" spans="1:23" x14ac:dyDescent="0.25">
      <c r="A597" s="18">
        <v>1439</v>
      </c>
      <c r="B597" s="18" t="s">
        <v>17</v>
      </c>
      <c r="C597" s="18">
        <v>0.4</v>
      </c>
      <c r="D597" s="18">
        <v>0.3</v>
      </c>
      <c r="E597" s="18">
        <v>0.09</v>
      </c>
      <c r="F597" s="18">
        <v>0.28149999999999997</v>
      </c>
      <c r="G597" s="18">
        <v>0.11849999999999999</v>
      </c>
      <c r="H597" s="18">
        <v>6.0999999999999999E-2</v>
      </c>
      <c r="I597" s="18">
        <v>0.08</v>
      </c>
      <c r="J597" s="18">
        <v>7</v>
      </c>
      <c r="K597" s="18">
        <v>4</v>
      </c>
      <c r="L597" s="18" t="s">
        <v>18</v>
      </c>
      <c r="M597" s="18" t="s">
        <v>19</v>
      </c>
      <c r="N597" s="18" t="s">
        <v>20</v>
      </c>
      <c r="O597" s="18">
        <v>7</v>
      </c>
      <c r="P597" s="18" t="s">
        <v>26</v>
      </c>
      <c r="Q597" s="18">
        <v>2.5</v>
      </c>
      <c r="R597" s="18">
        <f t="shared" si="57"/>
        <v>3</v>
      </c>
      <c r="S597" s="18">
        <f t="shared" si="58"/>
        <v>2</v>
      </c>
      <c r="T597" s="18">
        <f t="shared" si="59"/>
        <v>0</v>
      </c>
      <c r="U597" s="20" t="str">
        <f t="shared" si="60"/>
        <v>2</v>
      </c>
      <c r="V597" s="21">
        <f t="shared" si="61"/>
        <v>0.11682249999999998</v>
      </c>
      <c r="W597" s="21">
        <f t="shared" si="62"/>
        <v>9.3457999999999986E-2</v>
      </c>
    </row>
    <row r="598" spans="1:23" x14ac:dyDescent="0.25">
      <c r="A598" s="18">
        <v>3029</v>
      </c>
      <c r="B598" s="18" t="s">
        <v>17</v>
      </c>
      <c r="C598" s="18">
        <v>0.51500000000000001</v>
      </c>
      <c r="D598" s="18">
        <v>0.38500000000000001</v>
      </c>
      <c r="E598" s="18">
        <v>0.125</v>
      </c>
      <c r="F598" s="18">
        <v>0.57199999999999995</v>
      </c>
      <c r="G598" s="18">
        <v>0.23699999999999999</v>
      </c>
      <c r="H598" s="18">
        <v>0.14349999999999999</v>
      </c>
      <c r="I598" s="18">
        <v>0.16500000000000001</v>
      </c>
      <c r="J598" s="18">
        <v>7</v>
      </c>
      <c r="K598" s="18">
        <v>6</v>
      </c>
      <c r="L598" s="18" t="s">
        <v>40</v>
      </c>
      <c r="M598" s="18" t="s">
        <v>41</v>
      </c>
      <c r="N598" s="18" t="s">
        <v>42</v>
      </c>
      <c r="O598" s="18">
        <v>5</v>
      </c>
      <c r="P598" s="18" t="s">
        <v>34</v>
      </c>
      <c r="Q598" s="18">
        <v>12.8</v>
      </c>
      <c r="R598" s="18">
        <f t="shared" si="57"/>
        <v>3</v>
      </c>
      <c r="S598" s="18">
        <f t="shared" si="58"/>
        <v>2</v>
      </c>
      <c r="T598" s="18">
        <f t="shared" si="59"/>
        <v>0</v>
      </c>
      <c r="U598" s="20" t="str">
        <f t="shared" si="60"/>
        <v>2</v>
      </c>
      <c r="V598" s="21">
        <f t="shared" si="61"/>
        <v>0.25978333333333326</v>
      </c>
      <c r="W598" s="21">
        <f t="shared" si="62"/>
        <v>0.2078266666666666</v>
      </c>
    </row>
    <row r="599" spans="1:23" x14ac:dyDescent="0.25">
      <c r="A599" s="18">
        <v>1069</v>
      </c>
      <c r="B599" s="18" t="s">
        <v>17</v>
      </c>
      <c r="C599" s="18">
        <v>0.37</v>
      </c>
      <c r="D599" s="18">
        <v>0.28000000000000003</v>
      </c>
      <c r="E599" s="18">
        <v>0.1</v>
      </c>
      <c r="F599" s="18">
        <v>0.221</v>
      </c>
      <c r="G599" s="18">
        <v>0.11650000000000001</v>
      </c>
      <c r="H599" s="18">
        <v>2.6499999999999999E-2</v>
      </c>
      <c r="I599" s="18">
        <v>6.3500000000000001E-2</v>
      </c>
      <c r="J599" s="18">
        <v>6</v>
      </c>
      <c r="K599" s="18">
        <v>7</v>
      </c>
      <c r="L599" s="18" t="s">
        <v>43</v>
      </c>
      <c r="M599" s="18" t="s">
        <v>44</v>
      </c>
      <c r="N599" s="18" t="s">
        <v>45</v>
      </c>
      <c r="O599" s="18">
        <v>5</v>
      </c>
      <c r="P599" s="18" t="s">
        <v>34</v>
      </c>
      <c r="Q599" s="18">
        <v>12.8</v>
      </c>
      <c r="R599" s="18">
        <f t="shared" si="57"/>
        <v>3</v>
      </c>
      <c r="S599" s="18">
        <f t="shared" si="58"/>
        <v>2</v>
      </c>
      <c r="T599" s="18">
        <f t="shared" si="59"/>
        <v>0</v>
      </c>
      <c r="U599" s="20" t="str">
        <f t="shared" si="60"/>
        <v>2</v>
      </c>
      <c r="V599" s="21">
        <f t="shared" si="61"/>
        <v>9.0241666666666664E-2</v>
      </c>
      <c r="W599" s="21">
        <f t="shared" si="62"/>
        <v>7.2193333333333332E-2</v>
      </c>
    </row>
    <row r="600" spans="1:23" x14ac:dyDescent="0.25">
      <c r="A600" s="18">
        <v>1492</v>
      </c>
      <c r="B600" s="18" t="s">
        <v>22</v>
      </c>
      <c r="C600" s="18">
        <v>0.60499999999999998</v>
      </c>
      <c r="D600" s="18">
        <v>0.51500000000000001</v>
      </c>
      <c r="E600" s="18">
        <v>0.17</v>
      </c>
      <c r="F600" s="18">
        <v>1.2889999999999999</v>
      </c>
      <c r="G600" s="18">
        <v>0.6</v>
      </c>
      <c r="H600" s="18">
        <v>0.29449999999999998</v>
      </c>
      <c r="I600" s="18">
        <v>0.33150000000000002</v>
      </c>
      <c r="J600" s="18">
        <v>9</v>
      </c>
      <c r="K600" s="18">
        <v>5</v>
      </c>
      <c r="L600" s="18" t="s">
        <v>49</v>
      </c>
      <c r="M600" s="18" t="s">
        <v>50</v>
      </c>
      <c r="N600" s="18" t="s">
        <v>51</v>
      </c>
      <c r="O600" s="18">
        <v>9</v>
      </c>
      <c r="P600" s="18" t="s">
        <v>58</v>
      </c>
      <c r="Q600" s="18">
        <v>1.9</v>
      </c>
      <c r="R600" s="18">
        <f t="shared" si="57"/>
        <v>3</v>
      </c>
      <c r="S600" s="18">
        <f t="shared" si="58"/>
        <v>2</v>
      </c>
      <c r="T600" s="18">
        <f t="shared" si="59"/>
        <v>0</v>
      </c>
      <c r="U600" s="20" t="str">
        <f t="shared" si="60"/>
        <v>2</v>
      </c>
      <c r="V600" s="21">
        <f t="shared" si="61"/>
        <v>0.64235166666666654</v>
      </c>
      <c r="W600" s="21">
        <f t="shared" si="62"/>
        <v>0.5138813333333333</v>
      </c>
    </row>
    <row r="601" spans="1:23" x14ac:dyDescent="0.25">
      <c r="A601" s="18">
        <v>552</v>
      </c>
      <c r="B601" s="18" t="s">
        <v>17</v>
      </c>
      <c r="C601" s="18">
        <v>0.61499999999999999</v>
      </c>
      <c r="D601" s="18">
        <v>0.49</v>
      </c>
      <c r="E601" s="18">
        <v>0.155</v>
      </c>
      <c r="F601" s="18">
        <v>0.98850000000000005</v>
      </c>
      <c r="G601" s="18">
        <v>0.41449999999999998</v>
      </c>
      <c r="H601" s="18">
        <v>0.19500000000000001</v>
      </c>
      <c r="I601" s="18">
        <v>0.34499999999999997</v>
      </c>
      <c r="J601" s="18">
        <v>13</v>
      </c>
      <c r="K601" s="18">
        <v>12</v>
      </c>
      <c r="L601" s="18" t="s">
        <v>63</v>
      </c>
      <c r="M601" s="18" t="s">
        <v>64</v>
      </c>
      <c r="N601" s="18" t="s">
        <v>29</v>
      </c>
      <c r="O601" s="18">
        <v>3</v>
      </c>
      <c r="P601" s="18" t="s">
        <v>39</v>
      </c>
      <c r="Q601" s="18">
        <v>3.6</v>
      </c>
      <c r="R601" s="18">
        <f t="shared" si="57"/>
        <v>3</v>
      </c>
      <c r="S601" s="18">
        <f t="shared" si="58"/>
        <v>3</v>
      </c>
      <c r="T601" s="18">
        <f t="shared" si="59"/>
        <v>3</v>
      </c>
      <c r="U601" s="20" t="str">
        <f t="shared" si="60"/>
        <v>3</v>
      </c>
      <c r="V601" s="21">
        <f t="shared" si="61"/>
        <v>0.48766000000000004</v>
      </c>
      <c r="W601" s="21">
        <f t="shared" si="62"/>
        <v>0.48766000000000004</v>
      </c>
    </row>
    <row r="602" spans="1:23" x14ac:dyDescent="0.25">
      <c r="A602" s="18">
        <v>3041</v>
      </c>
      <c r="B602" s="18" t="s">
        <v>22</v>
      </c>
      <c r="C602" s="18">
        <v>0.56999999999999995</v>
      </c>
      <c r="D602" s="18">
        <v>0.47</v>
      </c>
      <c r="E602" s="18">
        <v>0.14000000000000001</v>
      </c>
      <c r="F602" s="18">
        <v>0.871</v>
      </c>
      <c r="G602" s="18">
        <v>0.38500000000000001</v>
      </c>
      <c r="H602" s="18">
        <v>0.21099999999999999</v>
      </c>
      <c r="I602" s="18">
        <v>0.23150000000000001</v>
      </c>
      <c r="J602" s="18">
        <v>10</v>
      </c>
      <c r="K602" s="18">
        <v>8</v>
      </c>
      <c r="L602" s="18" t="s">
        <v>55</v>
      </c>
      <c r="M602" s="18" t="s">
        <v>56</v>
      </c>
      <c r="N602" s="18" t="s">
        <v>57</v>
      </c>
      <c r="O602" s="18">
        <v>8</v>
      </c>
      <c r="P602" s="18" t="s">
        <v>30</v>
      </c>
      <c r="Q602" s="18">
        <v>12.3</v>
      </c>
      <c r="R602" s="18">
        <f t="shared" si="57"/>
        <v>3</v>
      </c>
      <c r="S602" s="18">
        <f t="shared" si="58"/>
        <v>2</v>
      </c>
      <c r="T602" s="18">
        <f t="shared" si="59"/>
        <v>0</v>
      </c>
      <c r="U602" s="20" t="str">
        <f t="shared" si="60"/>
        <v>2</v>
      </c>
      <c r="V602" s="21">
        <f t="shared" si="61"/>
        <v>0.41808000000000006</v>
      </c>
      <c r="W602" s="21">
        <f t="shared" si="62"/>
        <v>0.33446400000000009</v>
      </c>
    </row>
    <row r="603" spans="1:23" x14ac:dyDescent="0.25">
      <c r="A603" s="18">
        <v>2535</v>
      </c>
      <c r="B603" s="18" t="s">
        <v>31</v>
      </c>
      <c r="C603" s="18">
        <v>0.64</v>
      </c>
      <c r="D603" s="18">
        <v>0.58499999999999996</v>
      </c>
      <c r="E603" s="18">
        <v>0.19500000000000001</v>
      </c>
      <c r="F603" s="18">
        <v>1.647</v>
      </c>
      <c r="G603" s="18">
        <v>0.72250000000000003</v>
      </c>
      <c r="H603" s="18">
        <v>0.33100000000000002</v>
      </c>
      <c r="I603" s="18">
        <v>0.47099999999999997</v>
      </c>
      <c r="J603" s="18">
        <v>12</v>
      </c>
      <c r="K603" s="18">
        <v>2</v>
      </c>
      <c r="L603" s="18" t="s">
        <v>52</v>
      </c>
      <c r="M603" s="18" t="s">
        <v>53</v>
      </c>
      <c r="N603" s="18" t="s">
        <v>54</v>
      </c>
      <c r="O603" s="18">
        <v>3</v>
      </c>
      <c r="P603" s="18" t="s">
        <v>39</v>
      </c>
      <c r="Q603" s="18">
        <v>3.6</v>
      </c>
      <c r="R603" s="18">
        <f t="shared" si="57"/>
        <v>3</v>
      </c>
      <c r="S603" s="18">
        <f t="shared" si="58"/>
        <v>3</v>
      </c>
      <c r="T603" s="18">
        <f t="shared" si="59"/>
        <v>3</v>
      </c>
      <c r="U603" s="20" t="str">
        <f t="shared" si="60"/>
        <v>3</v>
      </c>
      <c r="V603" s="21">
        <f t="shared" si="61"/>
        <v>0.85644000000000009</v>
      </c>
      <c r="W603" s="21">
        <f t="shared" si="62"/>
        <v>0.85644000000000009</v>
      </c>
    </row>
    <row r="604" spans="1:23" x14ac:dyDescent="0.25">
      <c r="A604" s="18">
        <v>115</v>
      </c>
      <c r="B604" s="18" t="s">
        <v>22</v>
      </c>
      <c r="C604" s="18">
        <v>0.54500000000000004</v>
      </c>
      <c r="D604" s="18">
        <v>0.41</v>
      </c>
      <c r="E604" s="18">
        <v>0.125</v>
      </c>
      <c r="F604" s="18">
        <v>0.69350000000000001</v>
      </c>
      <c r="G604" s="18">
        <v>0.29749999999999999</v>
      </c>
      <c r="H604" s="18">
        <v>0.14599999999999999</v>
      </c>
      <c r="I604" s="18">
        <v>0.21</v>
      </c>
      <c r="J604" s="18">
        <v>11</v>
      </c>
      <c r="K604" s="18">
        <v>8</v>
      </c>
      <c r="L604" s="18" t="s">
        <v>55</v>
      </c>
      <c r="M604" s="18" t="s">
        <v>56</v>
      </c>
      <c r="N604" s="18" t="s">
        <v>57</v>
      </c>
      <c r="O604" s="18">
        <v>9</v>
      </c>
      <c r="P604" s="18" t="s">
        <v>58</v>
      </c>
      <c r="Q604" s="18">
        <v>1.9</v>
      </c>
      <c r="R604" s="18">
        <f t="shared" si="57"/>
        <v>3</v>
      </c>
      <c r="S604" s="18">
        <f t="shared" si="58"/>
        <v>2</v>
      </c>
      <c r="T604" s="18">
        <f t="shared" si="59"/>
        <v>0</v>
      </c>
      <c r="U604" s="20" t="str">
        <f t="shared" si="60"/>
        <v>2</v>
      </c>
      <c r="V604" s="21">
        <f t="shared" si="61"/>
        <v>0.32132166666666673</v>
      </c>
      <c r="W604" s="21">
        <f t="shared" si="62"/>
        <v>0.25705733333333342</v>
      </c>
    </row>
    <row r="605" spans="1:23" x14ac:dyDescent="0.25">
      <c r="A605" s="18">
        <v>855</v>
      </c>
      <c r="B605" s="18" t="s">
        <v>31</v>
      </c>
      <c r="C605" s="18">
        <v>0.56999999999999995</v>
      </c>
      <c r="D605" s="18">
        <v>0.435</v>
      </c>
      <c r="E605" s="18">
        <v>0.13</v>
      </c>
      <c r="F605" s="18">
        <v>0.75349999999999995</v>
      </c>
      <c r="G605" s="18">
        <v>0.34899999999999998</v>
      </c>
      <c r="H605" s="18">
        <v>0.17549999999999999</v>
      </c>
      <c r="I605" s="18">
        <v>0.19400000000000001</v>
      </c>
      <c r="J605" s="18">
        <v>10</v>
      </c>
      <c r="K605" s="18">
        <v>6</v>
      </c>
      <c r="L605" s="18" t="s">
        <v>40</v>
      </c>
      <c r="M605" s="18" t="s">
        <v>41</v>
      </c>
      <c r="N605" s="18" t="s">
        <v>42</v>
      </c>
      <c r="O605" s="18">
        <v>9</v>
      </c>
      <c r="P605" s="18" t="s">
        <v>58</v>
      </c>
      <c r="Q605" s="18">
        <v>1.9</v>
      </c>
      <c r="R605" s="18">
        <f t="shared" si="57"/>
        <v>3</v>
      </c>
      <c r="S605" s="18">
        <f t="shared" si="58"/>
        <v>2</v>
      </c>
      <c r="T605" s="18">
        <f t="shared" si="59"/>
        <v>0</v>
      </c>
      <c r="U605" s="20" t="str">
        <f t="shared" si="60"/>
        <v>2</v>
      </c>
      <c r="V605" s="21">
        <f t="shared" si="61"/>
        <v>0.35602875000000006</v>
      </c>
      <c r="W605" s="21">
        <f t="shared" si="62"/>
        <v>0.28482300000000005</v>
      </c>
    </row>
    <row r="606" spans="1:23" x14ac:dyDescent="0.25">
      <c r="A606" s="18">
        <v>4076</v>
      </c>
      <c r="B606" s="18" t="s">
        <v>31</v>
      </c>
      <c r="C606" s="18">
        <v>0.54500000000000004</v>
      </c>
      <c r="D606" s="18">
        <v>0.45</v>
      </c>
      <c r="E606" s="18">
        <v>0.15</v>
      </c>
      <c r="F606" s="18">
        <v>0.78049999999999997</v>
      </c>
      <c r="G606" s="18">
        <v>0.3795</v>
      </c>
      <c r="H606" s="18">
        <v>0.16250000000000001</v>
      </c>
      <c r="I606" s="18">
        <v>0.216</v>
      </c>
      <c r="J606" s="18">
        <v>8</v>
      </c>
      <c r="K606" s="18">
        <v>9</v>
      </c>
      <c r="L606" s="18" t="s">
        <v>67</v>
      </c>
      <c r="M606" s="18" t="s">
        <v>68</v>
      </c>
      <c r="N606" s="18" t="s">
        <v>69</v>
      </c>
      <c r="O606" s="18">
        <v>7</v>
      </c>
      <c r="P606" s="18" t="s">
        <v>26</v>
      </c>
      <c r="Q606" s="18">
        <v>2.5</v>
      </c>
      <c r="R606" s="18">
        <f t="shared" si="57"/>
        <v>3</v>
      </c>
      <c r="S606" s="18">
        <f t="shared" si="58"/>
        <v>2</v>
      </c>
      <c r="T606" s="18">
        <f t="shared" si="59"/>
        <v>0</v>
      </c>
      <c r="U606" s="20" t="str">
        <f t="shared" si="60"/>
        <v>2</v>
      </c>
      <c r="V606" s="21">
        <f t="shared" si="61"/>
        <v>0.37008708333333334</v>
      </c>
      <c r="W606" s="21">
        <f t="shared" si="62"/>
        <v>0.29606966666666668</v>
      </c>
    </row>
    <row r="607" spans="1:23" x14ac:dyDescent="0.25">
      <c r="A607" s="18">
        <v>957</v>
      </c>
      <c r="B607" s="18" t="s">
        <v>31</v>
      </c>
      <c r="C607" s="18">
        <v>0.495</v>
      </c>
      <c r="D607" s="18">
        <v>0.4</v>
      </c>
      <c r="E607" s="18">
        <v>0.13500000000000001</v>
      </c>
      <c r="F607" s="18">
        <v>0.61</v>
      </c>
      <c r="G607" s="18">
        <v>0.27200000000000002</v>
      </c>
      <c r="H607" s="18">
        <v>0.14349999999999999</v>
      </c>
      <c r="I607" s="18">
        <v>0.14399999999999999</v>
      </c>
      <c r="J607" s="18">
        <v>7</v>
      </c>
      <c r="K607" s="18">
        <v>11</v>
      </c>
      <c r="L607" s="18" t="s">
        <v>37</v>
      </c>
      <c r="M607" s="18" t="s">
        <v>38</v>
      </c>
      <c r="N607" s="18" t="s">
        <v>29</v>
      </c>
      <c r="O607" s="18">
        <v>1</v>
      </c>
      <c r="P607" s="18" t="s">
        <v>21</v>
      </c>
      <c r="Q607" s="18">
        <v>22.1</v>
      </c>
      <c r="R607" s="18">
        <f t="shared" si="57"/>
        <v>3</v>
      </c>
      <c r="S607" s="18">
        <f t="shared" si="58"/>
        <v>2</v>
      </c>
      <c r="T607" s="18">
        <f t="shared" si="59"/>
        <v>0</v>
      </c>
      <c r="U607" s="20" t="str">
        <f t="shared" si="60"/>
        <v>2</v>
      </c>
      <c r="V607" s="21">
        <f t="shared" si="61"/>
        <v>0.27754999999999996</v>
      </c>
      <c r="W607" s="21">
        <f t="shared" si="62"/>
        <v>0.22203999999999999</v>
      </c>
    </row>
    <row r="608" spans="1:23" x14ac:dyDescent="0.25">
      <c r="A608" s="18">
        <v>4000</v>
      </c>
      <c r="B608" s="18" t="s">
        <v>17</v>
      </c>
      <c r="C608" s="18">
        <v>0.41499999999999998</v>
      </c>
      <c r="D608" s="18">
        <v>0.31</v>
      </c>
      <c r="E608" s="18">
        <v>9.5000000000000001E-2</v>
      </c>
      <c r="F608" s="18">
        <v>0.34</v>
      </c>
      <c r="G608" s="18">
        <v>0.18099999999999999</v>
      </c>
      <c r="H608" s="18">
        <v>5.7000000000000002E-2</v>
      </c>
      <c r="I608" s="18">
        <v>8.3000000000000004E-2</v>
      </c>
      <c r="J608" s="18">
        <v>6</v>
      </c>
      <c r="K608" s="18">
        <v>11</v>
      </c>
      <c r="L608" s="18" t="s">
        <v>37</v>
      </c>
      <c r="M608" s="18" t="s">
        <v>38</v>
      </c>
      <c r="N608" s="18" t="s">
        <v>29</v>
      </c>
      <c r="O608" s="18">
        <v>1</v>
      </c>
      <c r="P608" s="18" t="s">
        <v>21</v>
      </c>
      <c r="Q608" s="18">
        <v>22.1</v>
      </c>
      <c r="R608" s="18">
        <f t="shared" si="57"/>
        <v>3</v>
      </c>
      <c r="S608" s="18">
        <f t="shared" si="58"/>
        <v>2</v>
      </c>
      <c r="T608" s="18">
        <f t="shared" si="59"/>
        <v>0</v>
      </c>
      <c r="U608" s="20" t="str">
        <f t="shared" si="60"/>
        <v>2</v>
      </c>
      <c r="V608" s="21">
        <f t="shared" si="61"/>
        <v>0.14280000000000001</v>
      </c>
      <c r="W608" s="21">
        <f t="shared" si="62"/>
        <v>0.11424000000000001</v>
      </c>
    </row>
    <row r="609" spans="1:23" x14ac:dyDescent="0.25">
      <c r="A609" s="18">
        <v>1849</v>
      </c>
      <c r="B609" s="18" t="s">
        <v>17</v>
      </c>
      <c r="C609" s="18">
        <v>0.47499999999999998</v>
      </c>
      <c r="D609" s="18">
        <v>0.34</v>
      </c>
      <c r="E609" s="18">
        <v>0.105</v>
      </c>
      <c r="F609" s="18">
        <v>0.45350000000000001</v>
      </c>
      <c r="G609" s="18">
        <v>0.20300000000000001</v>
      </c>
      <c r="H609" s="18">
        <v>0.08</v>
      </c>
      <c r="I609" s="18">
        <v>0.14649999999999999</v>
      </c>
      <c r="J609" s="18">
        <v>9</v>
      </c>
      <c r="K609" s="18">
        <v>15</v>
      </c>
      <c r="L609" s="18" t="s">
        <v>32</v>
      </c>
      <c r="M609" s="18" t="s">
        <v>33</v>
      </c>
      <c r="N609" s="18" t="s">
        <v>29</v>
      </c>
      <c r="O609" s="18">
        <v>4</v>
      </c>
      <c r="P609" s="18" t="s">
        <v>59</v>
      </c>
      <c r="Q609" s="18">
        <v>6.1</v>
      </c>
      <c r="R609" s="18">
        <f t="shared" si="57"/>
        <v>3</v>
      </c>
      <c r="S609" s="18">
        <f t="shared" si="58"/>
        <v>2</v>
      </c>
      <c r="T609" s="18">
        <f t="shared" si="59"/>
        <v>0</v>
      </c>
      <c r="U609" s="20" t="str">
        <f t="shared" si="60"/>
        <v>2</v>
      </c>
      <c r="V609" s="21">
        <f t="shared" si="61"/>
        <v>0.19802833333333333</v>
      </c>
      <c r="W609" s="21">
        <f t="shared" si="62"/>
        <v>0.15842266666666668</v>
      </c>
    </row>
    <row r="610" spans="1:23" x14ac:dyDescent="0.25">
      <c r="A610" s="18">
        <v>3698</v>
      </c>
      <c r="B610" s="18" t="s">
        <v>31</v>
      </c>
      <c r="C610" s="18">
        <v>0.65</v>
      </c>
      <c r="D610" s="18">
        <v>0.51</v>
      </c>
      <c r="E610" s="18">
        <v>0.17499999999999999</v>
      </c>
      <c r="F610" s="18">
        <v>1.155</v>
      </c>
      <c r="G610" s="18">
        <v>0.4955</v>
      </c>
      <c r="H610" s="18">
        <v>0.20250000000000001</v>
      </c>
      <c r="I610" s="18">
        <v>0.38500000000000001</v>
      </c>
      <c r="J610" s="18">
        <v>12</v>
      </c>
      <c r="K610" s="18">
        <v>9</v>
      </c>
      <c r="L610" s="18" t="s">
        <v>67</v>
      </c>
      <c r="M610" s="18" t="s">
        <v>68</v>
      </c>
      <c r="N610" s="18" t="s">
        <v>69</v>
      </c>
      <c r="O610" s="18">
        <v>2</v>
      </c>
      <c r="P610" s="18" t="s">
        <v>70</v>
      </c>
      <c r="Q610" s="18">
        <v>18</v>
      </c>
      <c r="R610" s="18">
        <f t="shared" si="57"/>
        <v>3</v>
      </c>
      <c r="S610" s="18">
        <f t="shared" si="58"/>
        <v>3</v>
      </c>
      <c r="T610" s="18">
        <f t="shared" si="59"/>
        <v>3</v>
      </c>
      <c r="U610" s="20" t="str">
        <f t="shared" si="60"/>
        <v>3</v>
      </c>
      <c r="V610" s="21">
        <f t="shared" si="61"/>
        <v>0.58423750000000008</v>
      </c>
      <c r="W610" s="21">
        <f t="shared" si="62"/>
        <v>0.58423750000000008</v>
      </c>
    </row>
    <row r="611" spans="1:23" x14ac:dyDescent="0.25">
      <c r="A611" s="18">
        <v>3844</v>
      </c>
      <c r="B611" s="18" t="s">
        <v>31</v>
      </c>
      <c r="C611" s="18">
        <v>0.57499999999999996</v>
      </c>
      <c r="D611" s="18">
        <v>0.45</v>
      </c>
      <c r="E611" s="18">
        <v>0.16</v>
      </c>
      <c r="F611" s="18">
        <v>0.95499999999999996</v>
      </c>
      <c r="G611" s="18">
        <v>0.44</v>
      </c>
      <c r="H611" s="18">
        <v>0.16850000000000001</v>
      </c>
      <c r="I611" s="18">
        <v>0.27</v>
      </c>
      <c r="J611" s="18">
        <v>16</v>
      </c>
      <c r="K611" s="18">
        <v>3</v>
      </c>
      <c r="L611" s="18" t="s">
        <v>46</v>
      </c>
      <c r="M611" s="18" t="s">
        <v>47</v>
      </c>
      <c r="N611" s="18" t="s">
        <v>48</v>
      </c>
      <c r="O611" s="18">
        <v>3</v>
      </c>
      <c r="P611" s="18" t="s">
        <v>39</v>
      </c>
      <c r="Q611" s="18">
        <v>3.6</v>
      </c>
      <c r="R611" s="18">
        <f t="shared" si="57"/>
        <v>3</v>
      </c>
      <c r="S611" s="18">
        <f t="shared" si="58"/>
        <v>2</v>
      </c>
      <c r="T611" s="18">
        <f t="shared" si="59"/>
        <v>0</v>
      </c>
      <c r="U611" s="20" t="str">
        <f t="shared" si="60"/>
        <v>2</v>
      </c>
      <c r="V611" s="21">
        <f t="shared" si="61"/>
        <v>0.45919583333333325</v>
      </c>
      <c r="W611" s="21">
        <f t="shared" si="62"/>
        <v>0.36735666666666661</v>
      </c>
    </row>
    <row r="612" spans="1:23" x14ac:dyDescent="0.25">
      <c r="A612" s="18">
        <v>1307</v>
      </c>
      <c r="B612" s="18" t="s">
        <v>17</v>
      </c>
      <c r="C612" s="18">
        <v>0.54</v>
      </c>
      <c r="D612" s="18">
        <v>0.42</v>
      </c>
      <c r="E612" s="18">
        <v>0.14000000000000001</v>
      </c>
      <c r="F612" s="18">
        <v>0.72650000000000003</v>
      </c>
      <c r="G612" s="18">
        <v>0.32050000000000001</v>
      </c>
      <c r="H612" s="18">
        <v>0.14449999999999999</v>
      </c>
      <c r="I612" s="18">
        <v>0.22900000000000001</v>
      </c>
      <c r="J612" s="18">
        <v>9</v>
      </c>
      <c r="K612" s="18">
        <v>12</v>
      </c>
      <c r="L612" s="18" t="s">
        <v>63</v>
      </c>
      <c r="M612" s="18" t="s">
        <v>64</v>
      </c>
      <c r="N612" s="18" t="s">
        <v>29</v>
      </c>
      <c r="O612" s="18">
        <v>10</v>
      </c>
      <c r="P612" s="18" t="s">
        <v>35</v>
      </c>
      <c r="Q612" s="18">
        <v>24.1</v>
      </c>
      <c r="R612" s="18">
        <f t="shared" si="57"/>
        <v>3</v>
      </c>
      <c r="S612" s="18">
        <f t="shared" si="58"/>
        <v>2</v>
      </c>
      <c r="T612" s="18">
        <f t="shared" si="59"/>
        <v>0</v>
      </c>
      <c r="U612" s="20" t="str">
        <f t="shared" si="60"/>
        <v>2</v>
      </c>
      <c r="V612" s="21">
        <f t="shared" si="61"/>
        <v>0.33903333333333335</v>
      </c>
      <c r="W612" s="21">
        <f t="shared" si="62"/>
        <v>0.27122666666666667</v>
      </c>
    </row>
    <row r="613" spans="1:23" x14ac:dyDescent="0.25">
      <c r="A613" s="18">
        <v>3982</v>
      </c>
      <c r="B613" s="18" t="s">
        <v>31</v>
      </c>
      <c r="C613" s="18">
        <v>0.56499999999999995</v>
      </c>
      <c r="D613" s="18">
        <v>0.45500000000000002</v>
      </c>
      <c r="E613" s="18">
        <v>0.15</v>
      </c>
      <c r="F613" s="18">
        <v>0.97950000000000004</v>
      </c>
      <c r="G613" s="18">
        <v>0.44400000000000001</v>
      </c>
      <c r="H613" s="18">
        <v>0.20499999999999999</v>
      </c>
      <c r="I613" s="18">
        <v>0.27500000000000002</v>
      </c>
      <c r="J613" s="18">
        <v>8</v>
      </c>
      <c r="K613" s="18">
        <v>10</v>
      </c>
      <c r="L613" s="18" t="s">
        <v>23</v>
      </c>
      <c r="M613" s="18" t="s">
        <v>24</v>
      </c>
      <c r="N613" s="18" t="s">
        <v>25</v>
      </c>
      <c r="O613" s="18">
        <v>8</v>
      </c>
      <c r="P613" s="18" t="s">
        <v>30</v>
      </c>
      <c r="Q613" s="18">
        <v>12.3</v>
      </c>
      <c r="R613" s="18">
        <f t="shared" si="57"/>
        <v>3</v>
      </c>
      <c r="S613" s="18">
        <f t="shared" si="58"/>
        <v>3</v>
      </c>
      <c r="T613" s="18">
        <f t="shared" si="59"/>
        <v>3</v>
      </c>
      <c r="U613" s="20" t="str">
        <f t="shared" si="60"/>
        <v>3</v>
      </c>
      <c r="V613" s="21">
        <f t="shared" si="61"/>
        <v>0.46852750000000004</v>
      </c>
      <c r="W613" s="21">
        <f t="shared" si="62"/>
        <v>0.46852750000000004</v>
      </c>
    </row>
    <row r="614" spans="1:23" x14ac:dyDescent="0.25">
      <c r="A614" s="18">
        <v>2425</v>
      </c>
      <c r="B614" s="18" t="s">
        <v>31</v>
      </c>
      <c r="C614" s="18">
        <v>0.26</v>
      </c>
      <c r="D614" s="18">
        <v>0.2</v>
      </c>
      <c r="E614" s="18">
        <v>6.5000000000000002E-2</v>
      </c>
      <c r="F614" s="18">
        <v>9.6000000000000002E-2</v>
      </c>
      <c r="G614" s="18">
        <v>4.3999999999999997E-2</v>
      </c>
      <c r="H614" s="18">
        <v>2.7E-2</v>
      </c>
      <c r="I614" s="18">
        <v>0.03</v>
      </c>
      <c r="J614" s="18">
        <v>6</v>
      </c>
      <c r="K614" s="18">
        <v>11</v>
      </c>
      <c r="L614" s="18" t="s">
        <v>37</v>
      </c>
      <c r="M614" s="18" t="s">
        <v>38</v>
      </c>
      <c r="N614" s="18" t="s">
        <v>29</v>
      </c>
      <c r="O614" s="18">
        <v>1</v>
      </c>
      <c r="P614" s="18" t="s">
        <v>21</v>
      </c>
      <c r="Q614" s="18">
        <v>22.1</v>
      </c>
      <c r="R614" s="18">
        <f t="shared" si="57"/>
        <v>3</v>
      </c>
      <c r="S614" s="18">
        <f t="shared" si="58"/>
        <v>2</v>
      </c>
      <c r="T614" s="18">
        <f t="shared" si="59"/>
        <v>0</v>
      </c>
      <c r="U614" s="20" t="str">
        <f t="shared" si="60"/>
        <v>2</v>
      </c>
      <c r="V614" s="21">
        <f t="shared" si="61"/>
        <v>3.56E-2</v>
      </c>
      <c r="W614" s="21">
        <f t="shared" si="62"/>
        <v>2.8480000000000002E-2</v>
      </c>
    </row>
    <row r="615" spans="1:23" x14ac:dyDescent="0.25">
      <c r="A615" s="18">
        <v>2594</v>
      </c>
      <c r="B615" s="18" t="s">
        <v>22</v>
      </c>
      <c r="C615" s="18">
        <v>0.59499999999999997</v>
      </c>
      <c r="D615" s="18">
        <v>0.47</v>
      </c>
      <c r="E615" s="18">
        <v>0.155</v>
      </c>
      <c r="F615" s="18">
        <v>1.1775</v>
      </c>
      <c r="G615" s="18">
        <v>0.54200000000000004</v>
      </c>
      <c r="H615" s="18">
        <v>0.26900000000000002</v>
      </c>
      <c r="I615" s="18">
        <v>0.31</v>
      </c>
      <c r="J615" s="18">
        <v>9</v>
      </c>
      <c r="K615" s="18">
        <v>8</v>
      </c>
      <c r="L615" s="18" t="s">
        <v>55</v>
      </c>
      <c r="M615" s="18" t="s">
        <v>56</v>
      </c>
      <c r="N615" s="18" t="s">
        <v>57</v>
      </c>
      <c r="O615" s="18">
        <v>9</v>
      </c>
      <c r="P615" s="18" t="s">
        <v>58</v>
      </c>
      <c r="Q615" s="18">
        <v>1.9</v>
      </c>
      <c r="R615" s="18">
        <f t="shared" si="57"/>
        <v>3</v>
      </c>
      <c r="S615" s="18">
        <f t="shared" si="58"/>
        <v>2</v>
      </c>
      <c r="T615" s="18">
        <f t="shared" si="59"/>
        <v>0</v>
      </c>
      <c r="U615" s="20" t="str">
        <f t="shared" si="60"/>
        <v>2</v>
      </c>
      <c r="V615" s="21">
        <f t="shared" si="61"/>
        <v>0.57305000000000006</v>
      </c>
      <c r="W615" s="21">
        <f t="shared" si="62"/>
        <v>0.45844000000000007</v>
      </c>
    </row>
    <row r="616" spans="1:23" x14ac:dyDescent="0.25">
      <c r="A616" s="18">
        <v>3118</v>
      </c>
      <c r="B616" s="18" t="s">
        <v>22</v>
      </c>
      <c r="C616" s="18">
        <v>0.47</v>
      </c>
      <c r="D616" s="18">
        <v>0.36</v>
      </c>
      <c r="E616" s="18">
        <v>0.1</v>
      </c>
      <c r="F616" s="18">
        <v>0.47049999999999997</v>
      </c>
      <c r="G616" s="18">
        <v>0.16350000000000001</v>
      </c>
      <c r="H616" s="18">
        <v>8.8999999999999996E-2</v>
      </c>
      <c r="I616" s="18">
        <v>0.13850000000000001</v>
      </c>
      <c r="J616" s="18">
        <v>8</v>
      </c>
      <c r="K616" s="18">
        <v>13</v>
      </c>
      <c r="L616" s="18" t="s">
        <v>27</v>
      </c>
      <c r="M616" s="18" t="s">
        <v>28</v>
      </c>
      <c r="N616" s="18" t="s">
        <v>29</v>
      </c>
      <c r="O616" s="18">
        <v>5</v>
      </c>
      <c r="P616" s="18" t="s">
        <v>34</v>
      </c>
      <c r="Q616" s="18">
        <v>12.8</v>
      </c>
      <c r="R616" s="18">
        <f t="shared" si="57"/>
        <v>3</v>
      </c>
      <c r="S616" s="18">
        <f t="shared" si="58"/>
        <v>2</v>
      </c>
      <c r="T616" s="18">
        <f t="shared" si="59"/>
        <v>0</v>
      </c>
      <c r="U616" s="20" t="str">
        <f t="shared" si="60"/>
        <v>2</v>
      </c>
      <c r="V616" s="21">
        <f t="shared" si="61"/>
        <v>0.20623583333333334</v>
      </c>
      <c r="W616" s="21">
        <f t="shared" si="62"/>
        <v>0.16498866666666667</v>
      </c>
    </row>
    <row r="617" spans="1:23" x14ac:dyDescent="0.25">
      <c r="A617" s="18">
        <v>2374</v>
      </c>
      <c r="B617" s="18" t="s">
        <v>22</v>
      </c>
      <c r="C617" s="18">
        <v>0.5</v>
      </c>
      <c r="D617" s="18">
        <v>0.40500000000000003</v>
      </c>
      <c r="E617" s="18">
        <v>0.15</v>
      </c>
      <c r="F617" s="18">
        <v>0.59650000000000003</v>
      </c>
      <c r="G617" s="18">
        <v>0.253</v>
      </c>
      <c r="H617" s="18">
        <v>0.126</v>
      </c>
      <c r="I617" s="18">
        <v>0.185</v>
      </c>
      <c r="J617" s="18">
        <v>12</v>
      </c>
      <c r="K617" s="18">
        <v>3</v>
      </c>
      <c r="L617" s="18" t="s">
        <v>46</v>
      </c>
      <c r="M617" s="18" t="s">
        <v>47</v>
      </c>
      <c r="N617" s="18" t="s">
        <v>48</v>
      </c>
      <c r="O617" s="18">
        <v>3</v>
      </c>
      <c r="P617" s="18" t="s">
        <v>39</v>
      </c>
      <c r="Q617" s="18">
        <v>3.6</v>
      </c>
      <c r="R617" s="18">
        <f t="shared" si="57"/>
        <v>3</v>
      </c>
      <c r="S617" s="18">
        <f t="shared" si="58"/>
        <v>2</v>
      </c>
      <c r="T617" s="18">
        <f t="shared" si="59"/>
        <v>0</v>
      </c>
      <c r="U617" s="20" t="str">
        <f t="shared" si="60"/>
        <v>2</v>
      </c>
      <c r="V617" s="21">
        <f t="shared" si="61"/>
        <v>0.27389291666666671</v>
      </c>
      <c r="W617" s="21">
        <f t="shared" si="62"/>
        <v>0.21911433333333338</v>
      </c>
    </row>
    <row r="618" spans="1:23" x14ac:dyDescent="0.25">
      <c r="A618" s="18">
        <v>2043</v>
      </c>
      <c r="B618" s="18" t="s">
        <v>17</v>
      </c>
      <c r="C618" s="18">
        <v>0.38500000000000001</v>
      </c>
      <c r="D618" s="18">
        <v>0.28000000000000003</v>
      </c>
      <c r="E618" s="18">
        <v>0.1</v>
      </c>
      <c r="F618" s="18">
        <v>0.27550000000000002</v>
      </c>
      <c r="G618" s="18">
        <v>0.1305</v>
      </c>
      <c r="H618" s="18">
        <v>6.0999999999999999E-2</v>
      </c>
      <c r="I618" s="18">
        <v>7.2499999999999995E-2</v>
      </c>
      <c r="J618" s="18">
        <v>8</v>
      </c>
      <c r="K618" s="18">
        <v>9</v>
      </c>
      <c r="L618" s="18" t="s">
        <v>67</v>
      </c>
      <c r="M618" s="18" t="s">
        <v>68</v>
      </c>
      <c r="N618" s="18" t="s">
        <v>69</v>
      </c>
      <c r="O618" s="18">
        <v>1</v>
      </c>
      <c r="P618" s="18" t="s">
        <v>21</v>
      </c>
      <c r="Q618" s="18">
        <v>22.1</v>
      </c>
      <c r="R618" s="18">
        <f t="shared" si="57"/>
        <v>3</v>
      </c>
      <c r="S618" s="18">
        <f t="shared" si="58"/>
        <v>2</v>
      </c>
      <c r="T618" s="18">
        <f t="shared" si="59"/>
        <v>0</v>
      </c>
      <c r="U618" s="20" t="str">
        <f t="shared" si="60"/>
        <v>2</v>
      </c>
      <c r="V618" s="21">
        <f t="shared" si="61"/>
        <v>0.11318458333333334</v>
      </c>
      <c r="W618" s="21">
        <f t="shared" si="62"/>
        <v>9.0547666666666679E-2</v>
      </c>
    </row>
    <row r="619" spans="1:23" x14ac:dyDescent="0.25">
      <c r="A619" s="18">
        <v>1458</v>
      </c>
      <c r="B619" s="18" t="s">
        <v>22</v>
      </c>
      <c r="C619" s="18">
        <v>0.47499999999999998</v>
      </c>
      <c r="D619" s="18">
        <v>0.36499999999999999</v>
      </c>
      <c r="E619" s="18">
        <v>0.115</v>
      </c>
      <c r="F619" s="18">
        <v>0.56599999999999995</v>
      </c>
      <c r="G619" s="18">
        <v>0.28100000000000003</v>
      </c>
      <c r="H619" s="18">
        <v>0.11700000000000001</v>
      </c>
      <c r="I619" s="18">
        <v>0.13350000000000001</v>
      </c>
      <c r="J619" s="18">
        <v>7</v>
      </c>
      <c r="K619" s="18">
        <v>1</v>
      </c>
      <c r="L619" s="18" t="s">
        <v>65</v>
      </c>
      <c r="M619" s="18" t="s">
        <v>66</v>
      </c>
      <c r="N619" s="18" t="s">
        <v>29</v>
      </c>
      <c r="O619" s="18">
        <v>10</v>
      </c>
      <c r="P619" s="18" t="s">
        <v>35</v>
      </c>
      <c r="Q619" s="18">
        <v>24.1</v>
      </c>
      <c r="R619" s="18">
        <f t="shared" si="57"/>
        <v>3</v>
      </c>
      <c r="S619" s="18">
        <f t="shared" si="58"/>
        <v>2</v>
      </c>
      <c r="T619" s="18">
        <f t="shared" si="59"/>
        <v>0</v>
      </c>
      <c r="U619" s="20" t="str">
        <f t="shared" si="60"/>
        <v>2</v>
      </c>
      <c r="V619" s="21">
        <f t="shared" si="61"/>
        <v>0.25045499999999998</v>
      </c>
      <c r="W619" s="21">
        <f t="shared" si="62"/>
        <v>0.20036399999999999</v>
      </c>
    </row>
    <row r="620" spans="1:23" x14ac:dyDescent="0.25">
      <c r="A620" s="18">
        <v>3206</v>
      </c>
      <c r="B620" s="18" t="s">
        <v>31</v>
      </c>
      <c r="C620" s="18">
        <v>0.33500000000000002</v>
      </c>
      <c r="D620" s="18">
        <v>0.26500000000000001</v>
      </c>
      <c r="E620" s="18">
        <v>9.5000000000000001E-2</v>
      </c>
      <c r="F620" s="18">
        <v>0.19750000000000001</v>
      </c>
      <c r="G620" s="18">
        <v>7.9500000000000001E-2</v>
      </c>
      <c r="H620" s="18">
        <v>3.7499999999999999E-2</v>
      </c>
      <c r="I620" s="18">
        <v>7.0000000000000007E-2</v>
      </c>
      <c r="J620" s="18">
        <v>9</v>
      </c>
      <c r="K620" s="18">
        <v>14</v>
      </c>
      <c r="L620" s="18" t="s">
        <v>60</v>
      </c>
      <c r="M620" s="18" t="s">
        <v>61</v>
      </c>
      <c r="N620" s="18" t="s">
        <v>62</v>
      </c>
      <c r="O620" s="18">
        <v>7</v>
      </c>
      <c r="P620" s="18" t="s">
        <v>26</v>
      </c>
      <c r="Q620" s="18">
        <v>2.5</v>
      </c>
      <c r="R620" s="18">
        <f t="shared" si="57"/>
        <v>3</v>
      </c>
      <c r="S620" s="18">
        <f t="shared" si="58"/>
        <v>2</v>
      </c>
      <c r="T620" s="18">
        <f t="shared" si="59"/>
        <v>0</v>
      </c>
      <c r="U620" s="20" t="str">
        <f t="shared" si="60"/>
        <v>2</v>
      </c>
      <c r="V620" s="21">
        <f t="shared" si="61"/>
        <v>7.8835416666666672E-2</v>
      </c>
      <c r="W620" s="21">
        <f t="shared" si="62"/>
        <v>6.3068333333333337E-2</v>
      </c>
    </row>
    <row r="621" spans="1:23" x14ac:dyDescent="0.25">
      <c r="A621" s="18">
        <v>2054</v>
      </c>
      <c r="B621" s="18" t="s">
        <v>31</v>
      </c>
      <c r="C621" s="18">
        <v>0.46</v>
      </c>
      <c r="D621" s="18">
        <v>0.34499999999999997</v>
      </c>
      <c r="E621" s="18">
        <v>0.11</v>
      </c>
      <c r="F621" s="18">
        <v>0.45950000000000002</v>
      </c>
      <c r="G621" s="18">
        <v>0.23499999999999999</v>
      </c>
      <c r="H621" s="18">
        <v>8.8499999999999995E-2</v>
      </c>
      <c r="I621" s="18">
        <v>0.11600000000000001</v>
      </c>
      <c r="J621" s="18">
        <v>7</v>
      </c>
      <c r="K621" s="18">
        <v>13</v>
      </c>
      <c r="L621" s="18" t="s">
        <v>27</v>
      </c>
      <c r="M621" s="18" t="s">
        <v>28</v>
      </c>
      <c r="N621" s="18" t="s">
        <v>29</v>
      </c>
      <c r="O621" s="18">
        <v>6</v>
      </c>
      <c r="P621" s="18" t="s">
        <v>79</v>
      </c>
      <c r="Q621" s="18">
        <v>14.1</v>
      </c>
      <c r="R621" s="18">
        <f t="shared" si="57"/>
        <v>3</v>
      </c>
      <c r="S621" s="18">
        <f t="shared" si="58"/>
        <v>2</v>
      </c>
      <c r="T621" s="18">
        <f t="shared" si="59"/>
        <v>0</v>
      </c>
      <c r="U621" s="20" t="str">
        <f t="shared" si="60"/>
        <v>2</v>
      </c>
      <c r="V621" s="21">
        <f t="shared" si="61"/>
        <v>0.2002654166666667</v>
      </c>
      <c r="W621" s="21">
        <f t="shared" si="62"/>
        <v>0.16021233333333337</v>
      </c>
    </row>
    <row r="622" spans="1:23" x14ac:dyDescent="0.25">
      <c r="A622" s="18">
        <v>1000</v>
      </c>
      <c r="B622" s="18" t="s">
        <v>22</v>
      </c>
      <c r="C622" s="18">
        <v>0.59499999999999997</v>
      </c>
      <c r="D622" s="18">
        <v>0.47</v>
      </c>
      <c r="E622" s="18">
        <v>0.155</v>
      </c>
      <c r="F622" s="18">
        <v>1.121</v>
      </c>
      <c r="G622" s="18">
        <v>0.45150000000000001</v>
      </c>
      <c r="H622" s="18">
        <v>0.17799999999999999</v>
      </c>
      <c r="I622" s="18">
        <v>0.155</v>
      </c>
      <c r="J622" s="18">
        <v>11</v>
      </c>
      <c r="K622" s="18">
        <v>12</v>
      </c>
      <c r="L622" s="18" t="s">
        <v>63</v>
      </c>
      <c r="M622" s="18" t="s">
        <v>64</v>
      </c>
      <c r="N622" s="18" t="s">
        <v>29</v>
      </c>
      <c r="O622" s="18">
        <v>7</v>
      </c>
      <c r="P622" s="18" t="s">
        <v>26</v>
      </c>
      <c r="Q622" s="18">
        <v>2.5</v>
      </c>
      <c r="R622" s="18">
        <f t="shared" si="57"/>
        <v>3</v>
      </c>
      <c r="S622" s="18">
        <f t="shared" si="58"/>
        <v>2</v>
      </c>
      <c r="T622" s="18">
        <f t="shared" si="59"/>
        <v>0</v>
      </c>
      <c r="U622" s="20" t="str">
        <f t="shared" si="60"/>
        <v>2</v>
      </c>
      <c r="V622" s="21">
        <f t="shared" si="61"/>
        <v>0.54555333333333345</v>
      </c>
      <c r="W622" s="21">
        <f t="shared" si="62"/>
        <v>0.43644266666666676</v>
      </c>
    </row>
    <row r="623" spans="1:23" x14ac:dyDescent="0.25">
      <c r="A623" s="18">
        <v>3354</v>
      </c>
      <c r="B623" s="18" t="s">
        <v>17</v>
      </c>
      <c r="C623" s="18">
        <v>0.47499999999999998</v>
      </c>
      <c r="D623" s="18">
        <v>0.36499999999999999</v>
      </c>
      <c r="E623" s="18">
        <v>0.14000000000000001</v>
      </c>
      <c r="F623" s="18">
        <v>0.45450000000000002</v>
      </c>
      <c r="G623" s="18">
        <v>0.17100000000000001</v>
      </c>
      <c r="H623" s="18">
        <v>0.11799999999999999</v>
      </c>
      <c r="I623" s="18">
        <v>0.158</v>
      </c>
      <c r="J623" s="18">
        <v>8</v>
      </c>
      <c r="K623" s="18">
        <v>14</v>
      </c>
      <c r="L623" s="18" t="s">
        <v>60</v>
      </c>
      <c r="M623" s="18" t="s">
        <v>61</v>
      </c>
      <c r="N623" s="18" t="s">
        <v>62</v>
      </c>
      <c r="O623" s="18">
        <v>6</v>
      </c>
      <c r="P623" s="18" t="s">
        <v>79</v>
      </c>
      <c r="Q623" s="18">
        <v>14.1</v>
      </c>
      <c r="R623" s="18">
        <f t="shared" si="57"/>
        <v>3</v>
      </c>
      <c r="S623" s="18">
        <f t="shared" si="58"/>
        <v>2</v>
      </c>
      <c r="T623" s="18">
        <f t="shared" si="59"/>
        <v>0</v>
      </c>
      <c r="U623" s="20" t="str">
        <f t="shared" si="60"/>
        <v>2</v>
      </c>
      <c r="V623" s="21">
        <f t="shared" si="61"/>
        <v>0.20301</v>
      </c>
      <c r="W623" s="21">
        <f t="shared" si="62"/>
        <v>0.162408</v>
      </c>
    </row>
    <row r="624" spans="1:23" x14ac:dyDescent="0.25">
      <c r="A624" s="18">
        <v>3597</v>
      </c>
      <c r="B624" s="18" t="s">
        <v>31</v>
      </c>
      <c r="C624" s="18">
        <v>0.67500000000000004</v>
      </c>
      <c r="D624" s="18">
        <v>0.51500000000000001</v>
      </c>
      <c r="E624" s="18">
        <v>0.14499999999999999</v>
      </c>
      <c r="F624" s="18">
        <v>1.2649999999999999</v>
      </c>
      <c r="G624" s="18">
        <v>0.60250000000000004</v>
      </c>
      <c r="H624" s="18">
        <v>0.29899999999999999</v>
      </c>
      <c r="I624" s="18">
        <v>0.32500000000000001</v>
      </c>
      <c r="J624" s="18">
        <v>10</v>
      </c>
      <c r="K624" s="18">
        <v>2</v>
      </c>
      <c r="L624" s="18" t="s">
        <v>52</v>
      </c>
      <c r="M624" s="18" t="s">
        <v>53</v>
      </c>
      <c r="N624" s="18" t="s">
        <v>54</v>
      </c>
      <c r="O624" s="18">
        <v>4</v>
      </c>
      <c r="P624" s="18" t="s">
        <v>59</v>
      </c>
      <c r="Q624" s="18">
        <v>6.1</v>
      </c>
      <c r="R624" s="18">
        <f t="shared" si="57"/>
        <v>3</v>
      </c>
      <c r="S624" s="18">
        <f t="shared" si="58"/>
        <v>3</v>
      </c>
      <c r="T624" s="18">
        <f t="shared" si="59"/>
        <v>3</v>
      </c>
      <c r="U624" s="20" t="str">
        <f t="shared" si="60"/>
        <v>3</v>
      </c>
      <c r="V624" s="21">
        <f t="shared" si="61"/>
        <v>0.63987916666666667</v>
      </c>
      <c r="W624" s="21">
        <f t="shared" si="62"/>
        <v>0.63987916666666667</v>
      </c>
    </row>
    <row r="625" spans="1:23" x14ac:dyDescent="0.25">
      <c r="A625" s="18">
        <v>3254</v>
      </c>
      <c r="B625" s="18" t="s">
        <v>17</v>
      </c>
      <c r="C625" s="18">
        <v>0.43</v>
      </c>
      <c r="D625" s="18">
        <v>0.35</v>
      </c>
      <c r="E625" s="18">
        <v>0.105</v>
      </c>
      <c r="F625" s="18">
        <v>0.36599999999999999</v>
      </c>
      <c r="G625" s="18">
        <v>0.17050000000000001</v>
      </c>
      <c r="H625" s="18">
        <v>8.5500000000000007E-2</v>
      </c>
      <c r="I625" s="18">
        <v>0.11</v>
      </c>
      <c r="J625" s="18">
        <v>6</v>
      </c>
      <c r="K625" s="18">
        <v>15</v>
      </c>
      <c r="L625" s="18" t="s">
        <v>32</v>
      </c>
      <c r="M625" s="18" t="s">
        <v>33</v>
      </c>
      <c r="N625" s="18" t="s">
        <v>29</v>
      </c>
      <c r="O625" s="18">
        <v>3</v>
      </c>
      <c r="P625" s="18" t="s">
        <v>39</v>
      </c>
      <c r="Q625" s="18">
        <v>3.6</v>
      </c>
      <c r="R625" s="18">
        <f t="shared" si="57"/>
        <v>3</v>
      </c>
      <c r="S625" s="18">
        <f t="shared" si="58"/>
        <v>2</v>
      </c>
      <c r="T625" s="18">
        <f t="shared" si="59"/>
        <v>0</v>
      </c>
      <c r="U625" s="20" t="str">
        <f t="shared" si="60"/>
        <v>2</v>
      </c>
      <c r="V625" s="21">
        <f t="shared" si="61"/>
        <v>0.15768499999999999</v>
      </c>
      <c r="W625" s="21">
        <f t="shared" si="62"/>
        <v>0.12614800000000001</v>
      </c>
    </row>
    <row r="626" spans="1:23" x14ac:dyDescent="0.25">
      <c r="A626" s="18">
        <v>1713</v>
      </c>
      <c r="B626" s="18" t="s">
        <v>22</v>
      </c>
      <c r="C626" s="18">
        <v>0.64500000000000002</v>
      </c>
      <c r="D626" s="18">
        <v>0.51</v>
      </c>
      <c r="E626" s="18">
        <v>0.16</v>
      </c>
      <c r="F626" s="18">
        <v>1.2415</v>
      </c>
      <c r="G626" s="18">
        <v>0.58150000000000002</v>
      </c>
      <c r="H626" s="18">
        <v>0.27600000000000002</v>
      </c>
      <c r="I626" s="18">
        <v>0.315</v>
      </c>
      <c r="J626" s="18">
        <v>9</v>
      </c>
      <c r="K626" s="18">
        <v>11</v>
      </c>
      <c r="L626" s="18" t="s">
        <v>37</v>
      </c>
      <c r="M626" s="18" t="s">
        <v>38</v>
      </c>
      <c r="N626" s="18" t="s">
        <v>29</v>
      </c>
      <c r="O626" s="18">
        <v>4</v>
      </c>
      <c r="P626" s="18" t="s">
        <v>59</v>
      </c>
      <c r="Q626" s="18">
        <v>6.1</v>
      </c>
      <c r="R626" s="18">
        <f t="shared" si="57"/>
        <v>3</v>
      </c>
      <c r="S626" s="18">
        <f t="shared" si="58"/>
        <v>2</v>
      </c>
      <c r="T626" s="18">
        <f t="shared" si="59"/>
        <v>0</v>
      </c>
      <c r="U626" s="20" t="str">
        <f t="shared" si="60"/>
        <v>2</v>
      </c>
      <c r="V626" s="21">
        <f t="shared" si="61"/>
        <v>0.62385374999999998</v>
      </c>
      <c r="W626" s="21">
        <f t="shared" si="62"/>
        <v>0.499083</v>
      </c>
    </row>
    <row r="627" spans="1:23" x14ac:dyDescent="0.25">
      <c r="A627" s="18">
        <v>500</v>
      </c>
      <c r="B627" s="18" t="s">
        <v>31</v>
      </c>
      <c r="C627" s="18">
        <v>0.55500000000000005</v>
      </c>
      <c r="D627" s="18">
        <v>0.45</v>
      </c>
      <c r="E627" s="18">
        <v>0.17499999999999999</v>
      </c>
      <c r="F627" s="18">
        <v>0.874</v>
      </c>
      <c r="G627" s="18">
        <v>0.32750000000000001</v>
      </c>
      <c r="H627" s="18">
        <v>0.20200000000000001</v>
      </c>
      <c r="I627" s="18">
        <v>0.30499999999999999</v>
      </c>
      <c r="J627" s="18">
        <v>10</v>
      </c>
      <c r="K627" s="18">
        <v>7</v>
      </c>
      <c r="L627" s="18" t="s">
        <v>43</v>
      </c>
      <c r="M627" s="18" t="s">
        <v>44</v>
      </c>
      <c r="N627" s="18" t="s">
        <v>45</v>
      </c>
      <c r="O627" s="18">
        <v>2</v>
      </c>
      <c r="P627" s="18" t="s">
        <v>70</v>
      </c>
      <c r="Q627" s="18">
        <v>18</v>
      </c>
      <c r="R627" s="18">
        <f t="shared" si="57"/>
        <v>3</v>
      </c>
      <c r="S627" s="18">
        <f t="shared" si="58"/>
        <v>2</v>
      </c>
      <c r="T627" s="18">
        <f t="shared" si="59"/>
        <v>0</v>
      </c>
      <c r="U627" s="20" t="str">
        <f t="shared" si="60"/>
        <v>2</v>
      </c>
      <c r="V627" s="21">
        <f t="shared" si="61"/>
        <v>0.41952</v>
      </c>
      <c r="W627" s="21">
        <f t="shared" si="62"/>
        <v>0.33561600000000003</v>
      </c>
    </row>
    <row r="628" spans="1:23" x14ac:dyDescent="0.25">
      <c r="A628" s="18">
        <v>2807</v>
      </c>
      <c r="B628" s="18" t="s">
        <v>22</v>
      </c>
      <c r="C628" s="18">
        <v>0.67500000000000004</v>
      </c>
      <c r="D628" s="18">
        <v>0.52500000000000002</v>
      </c>
      <c r="E628" s="18">
        <v>0.17</v>
      </c>
      <c r="F628" s="18">
        <v>1.7110000000000001</v>
      </c>
      <c r="G628" s="18">
        <v>0.83650000000000002</v>
      </c>
      <c r="H628" s="18">
        <v>0.35199999999999998</v>
      </c>
      <c r="I628" s="18">
        <v>0.47499999999999998</v>
      </c>
      <c r="J628" s="18">
        <v>9</v>
      </c>
      <c r="K628" s="18">
        <v>15</v>
      </c>
      <c r="L628" s="18" t="s">
        <v>32</v>
      </c>
      <c r="M628" s="18" t="s">
        <v>33</v>
      </c>
      <c r="N628" s="18" t="s">
        <v>29</v>
      </c>
      <c r="O628" s="18">
        <v>10</v>
      </c>
      <c r="P628" s="18" t="s">
        <v>35</v>
      </c>
      <c r="Q628" s="18">
        <v>24.1</v>
      </c>
      <c r="R628" s="18">
        <f t="shared" si="57"/>
        <v>3</v>
      </c>
      <c r="S628" s="18">
        <f t="shared" si="58"/>
        <v>2</v>
      </c>
      <c r="T628" s="18">
        <f t="shared" si="59"/>
        <v>0</v>
      </c>
      <c r="U628" s="20" t="str">
        <f t="shared" si="60"/>
        <v>2</v>
      </c>
      <c r="V628" s="21">
        <f t="shared" si="61"/>
        <v>0.8754616666666668</v>
      </c>
      <c r="W628" s="21">
        <f t="shared" si="62"/>
        <v>0.70036933333333351</v>
      </c>
    </row>
    <row r="629" spans="1:23" x14ac:dyDescent="0.25">
      <c r="A629" s="18">
        <v>2500</v>
      </c>
      <c r="B629" s="18" t="s">
        <v>31</v>
      </c>
      <c r="C629" s="18">
        <v>0.54</v>
      </c>
      <c r="D629" s="18">
        <v>0.41</v>
      </c>
      <c r="E629" s="18">
        <v>0.14499999999999999</v>
      </c>
      <c r="F629" s="18">
        <v>0.98899999999999999</v>
      </c>
      <c r="G629" s="18">
        <v>0.28149999999999997</v>
      </c>
      <c r="H629" s="18">
        <v>0.21299999999999999</v>
      </c>
      <c r="I629" s="18">
        <v>0.35499999999999998</v>
      </c>
      <c r="J629" s="18">
        <v>19</v>
      </c>
      <c r="K629" s="18">
        <v>12</v>
      </c>
      <c r="L629" s="18" t="s">
        <v>63</v>
      </c>
      <c r="M629" s="18" t="s">
        <v>64</v>
      </c>
      <c r="N629" s="18" t="s">
        <v>29</v>
      </c>
      <c r="O629" s="18">
        <v>9</v>
      </c>
      <c r="P629" s="18" t="s">
        <v>58</v>
      </c>
      <c r="Q629" s="18">
        <v>1.9</v>
      </c>
      <c r="R629" s="18">
        <f t="shared" si="57"/>
        <v>3</v>
      </c>
      <c r="S629" s="18">
        <f t="shared" si="58"/>
        <v>2</v>
      </c>
      <c r="T629" s="18">
        <f t="shared" si="59"/>
        <v>0</v>
      </c>
      <c r="U629" s="20" t="str">
        <f t="shared" si="60"/>
        <v>2</v>
      </c>
      <c r="V629" s="21">
        <f t="shared" si="61"/>
        <v>0.46070916666666678</v>
      </c>
      <c r="W629" s="21">
        <f t="shared" si="62"/>
        <v>0.36856733333333347</v>
      </c>
    </row>
    <row r="630" spans="1:23" x14ac:dyDescent="0.25">
      <c r="A630" s="18">
        <v>1822</v>
      </c>
      <c r="B630" s="18" t="s">
        <v>22</v>
      </c>
      <c r="C630" s="18">
        <v>0.72</v>
      </c>
      <c r="D630" s="18">
        <v>0.55000000000000004</v>
      </c>
      <c r="E630" s="18">
        <v>0.19500000000000001</v>
      </c>
      <c r="F630" s="18">
        <v>2.073</v>
      </c>
      <c r="G630" s="18">
        <v>1.0714999999999999</v>
      </c>
      <c r="H630" s="18">
        <v>0.42649999999999999</v>
      </c>
      <c r="I630" s="18">
        <v>0.50149999999999995</v>
      </c>
      <c r="J630" s="18">
        <v>9</v>
      </c>
      <c r="K630" s="18">
        <v>5</v>
      </c>
      <c r="L630" s="18" t="s">
        <v>49</v>
      </c>
      <c r="M630" s="18" t="s">
        <v>50</v>
      </c>
      <c r="N630" s="18" t="s">
        <v>51</v>
      </c>
      <c r="O630" s="18">
        <v>1</v>
      </c>
      <c r="P630" s="18" t="s">
        <v>21</v>
      </c>
      <c r="Q630" s="18">
        <v>22.1</v>
      </c>
      <c r="R630" s="18">
        <f t="shared" si="57"/>
        <v>3</v>
      </c>
      <c r="S630" s="18">
        <f t="shared" si="58"/>
        <v>2</v>
      </c>
      <c r="T630" s="18">
        <f t="shared" si="59"/>
        <v>0</v>
      </c>
      <c r="U630" s="20" t="str">
        <f t="shared" si="60"/>
        <v>2</v>
      </c>
      <c r="V630" s="21">
        <f t="shared" si="61"/>
        <v>1.0935074999999999</v>
      </c>
      <c r="W630" s="21">
        <f t="shared" si="62"/>
        <v>0.87480599999999997</v>
      </c>
    </row>
    <row r="631" spans="1:23" x14ac:dyDescent="0.25">
      <c r="A631" s="18">
        <v>3636</v>
      </c>
      <c r="B631" s="18" t="s">
        <v>17</v>
      </c>
      <c r="C631" s="18">
        <v>0.37</v>
      </c>
      <c r="D631" s="18">
        <v>0.27500000000000002</v>
      </c>
      <c r="E631" s="18">
        <v>9.5000000000000001E-2</v>
      </c>
      <c r="F631" s="18">
        <v>0.25700000000000001</v>
      </c>
      <c r="G631" s="18">
        <v>0.10150000000000001</v>
      </c>
      <c r="H631" s="18">
        <v>5.5E-2</v>
      </c>
      <c r="I631" s="18">
        <v>8.2500000000000004E-2</v>
      </c>
      <c r="J631" s="18">
        <v>6</v>
      </c>
      <c r="K631" s="18">
        <v>12</v>
      </c>
      <c r="L631" s="18" t="s">
        <v>63</v>
      </c>
      <c r="M631" s="18" t="s">
        <v>64</v>
      </c>
      <c r="N631" s="18" t="s">
        <v>29</v>
      </c>
      <c r="O631" s="18">
        <v>2</v>
      </c>
      <c r="P631" s="18" t="s">
        <v>70</v>
      </c>
      <c r="Q631" s="18">
        <v>18</v>
      </c>
      <c r="R631" s="18">
        <f t="shared" si="57"/>
        <v>3</v>
      </c>
      <c r="S631" s="18">
        <f t="shared" si="58"/>
        <v>2</v>
      </c>
      <c r="T631" s="18">
        <f t="shared" si="59"/>
        <v>0</v>
      </c>
      <c r="U631" s="20" t="str">
        <f t="shared" si="60"/>
        <v>2</v>
      </c>
      <c r="V631" s="21">
        <f t="shared" si="61"/>
        <v>0.10451333333333333</v>
      </c>
      <c r="W631" s="21">
        <f t="shared" si="62"/>
        <v>8.3610666666666666E-2</v>
      </c>
    </row>
    <row r="632" spans="1:23" x14ac:dyDescent="0.25">
      <c r="A632" s="18">
        <v>2227</v>
      </c>
      <c r="B632" s="18" t="s">
        <v>17</v>
      </c>
      <c r="C632" s="18">
        <v>0.35499999999999998</v>
      </c>
      <c r="D632" s="18">
        <v>0.28000000000000003</v>
      </c>
      <c r="E632" s="18">
        <v>0.11</v>
      </c>
      <c r="F632" s="18">
        <v>0.2235</v>
      </c>
      <c r="G632" s="18">
        <v>8.1500000000000003E-2</v>
      </c>
      <c r="H632" s="18">
        <v>5.2499999999999998E-2</v>
      </c>
      <c r="I632" s="18">
        <v>0.08</v>
      </c>
      <c r="J632" s="18">
        <v>7</v>
      </c>
      <c r="K632" s="18">
        <v>10</v>
      </c>
      <c r="L632" s="18" t="s">
        <v>23</v>
      </c>
      <c r="M632" s="18" t="s">
        <v>24</v>
      </c>
      <c r="N632" s="18" t="s">
        <v>25</v>
      </c>
      <c r="O632" s="18">
        <v>2</v>
      </c>
      <c r="P632" s="18" t="s">
        <v>70</v>
      </c>
      <c r="Q632" s="18">
        <v>18</v>
      </c>
      <c r="R632" s="18">
        <f t="shared" si="57"/>
        <v>3</v>
      </c>
      <c r="S632" s="18">
        <f t="shared" si="58"/>
        <v>2</v>
      </c>
      <c r="T632" s="18">
        <f t="shared" si="59"/>
        <v>0</v>
      </c>
      <c r="U632" s="20" t="str">
        <f t="shared" si="60"/>
        <v>2</v>
      </c>
      <c r="V632" s="21">
        <f t="shared" si="61"/>
        <v>9.1076249999999997E-2</v>
      </c>
      <c r="W632" s="21">
        <f t="shared" si="62"/>
        <v>7.2860999999999995E-2</v>
      </c>
    </row>
    <row r="633" spans="1:23" x14ac:dyDescent="0.25">
      <c r="A633" s="18">
        <v>895</v>
      </c>
      <c r="B633" s="18" t="s">
        <v>17</v>
      </c>
      <c r="C633" s="18">
        <v>0.24</v>
      </c>
      <c r="D633" s="18">
        <v>0.17499999999999999</v>
      </c>
      <c r="E633" s="18">
        <v>6.5000000000000002E-2</v>
      </c>
      <c r="F633" s="18">
        <v>6.6500000000000004E-2</v>
      </c>
      <c r="G633" s="18">
        <v>3.1E-2</v>
      </c>
      <c r="H633" s="18">
        <v>1.35E-2</v>
      </c>
      <c r="I633" s="18">
        <v>1.7000000000000001E-2</v>
      </c>
      <c r="J633" s="18">
        <v>3</v>
      </c>
      <c r="K633" s="18">
        <v>15</v>
      </c>
      <c r="L633" s="18" t="s">
        <v>32</v>
      </c>
      <c r="M633" s="18" t="s">
        <v>33</v>
      </c>
      <c r="N633" s="18" t="s">
        <v>29</v>
      </c>
      <c r="O633" s="18">
        <v>5</v>
      </c>
      <c r="P633" s="18" t="s">
        <v>34</v>
      </c>
      <c r="Q633" s="18">
        <v>12.8</v>
      </c>
      <c r="R633" s="18">
        <f t="shared" si="57"/>
        <v>3</v>
      </c>
      <c r="S633" s="18">
        <f t="shared" si="58"/>
        <v>2</v>
      </c>
      <c r="T633" s="18">
        <f t="shared" si="59"/>
        <v>0</v>
      </c>
      <c r="U633" s="20" t="str">
        <f t="shared" si="60"/>
        <v>2</v>
      </c>
      <c r="V633" s="21">
        <f t="shared" si="61"/>
        <v>2.4161666666666668E-2</v>
      </c>
      <c r="W633" s="21">
        <f t="shared" si="62"/>
        <v>1.9329333333333337E-2</v>
      </c>
    </row>
    <row r="634" spans="1:23" x14ac:dyDescent="0.25">
      <c r="A634" s="18">
        <v>969</v>
      </c>
      <c r="B634" s="18" t="s">
        <v>31</v>
      </c>
      <c r="C634" s="18">
        <v>0.51</v>
      </c>
      <c r="D634" s="18">
        <v>0.40500000000000003</v>
      </c>
      <c r="E634" s="18">
        <v>0.15</v>
      </c>
      <c r="F634" s="18">
        <v>0.70350000000000001</v>
      </c>
      <c r="G634" s="18">
        <v>0.34699999999999998</v>
      </c>
      <c r="H634" s="18">
        <v>0.13400000000000001</v>
      </c>
      <c r="I634" s="18">
        <v>0.1885</v>
      </c>
      <c r="J634" s="18">
        <v>8</v>
      </c>
      <c r="K634" s="18">
        <v>13</v>
      </c>
      <c r="L634" s="18" t="s">
        <v>27</v>
      </c>
      <c r="M634" s="18" t="s">
        <v>28</v>
      </c>
      <c r="N634" s="18" t="s">
        <v>29</v>
      </c>
      <c r="O634" s="18">
        <v>7</v>
      </c>
      <c r="P634" s="18" t="s">
        <v>26</v>
      </c>
      <c r="Q634" s="18">
        <v>2.5</v>
      </c>
      <c r="R634" s="18">
        <f t="shared" si="57"/>
        <v>3</v>
      </c>
      <c r="S634" s="18">
        <f t="shared" si="58"/>
        <v>2</v>
      </c>
      <c r="T634" s="18">
        <f t="shared" si="59"/>
        <v>0</v>
      </c>
      <c r="U634" s="20" t="str">
        <f t="shared" si="60"/>
        <v>2</v>
      </c>
      <c r="V634" s="21">
        <f t="shared" si="61"/>
        <v>0.32419625000000002</v>
      </c>
      <c r="W634" s="21">
        <f t="shared" si="62"/>
        <v>0.259357</v>
      </c>
    </row>
    <row r="635" spans="1:23" x14ac:dyDescent="0.25">
      <c r="A635" s="18">
        <v>1521</v>
      </c>
      <c r="B635" s="18" t="s">
        <v>31</v>
      </c>
      <c r="C635" s="18">
        <v>0.67</v>
      </c>
      <c r="D635" s="18">
        <v>0.5</v>
      </c>
      <c r="E635" s="18">
        <v>0.19</v>
      </c>
      <c r="F635" s="18">
        <v>1.5189999999999999</v>
      </c>
      <c r="G635" s="18">
        <v>0.61599999999999999</v>
      </c>
      <c r="H635" s="18">
        <v>0.38800000000000001</v>
      </c>
      <c r="I635" s="18">
        <v>0.41499999999999998</v>
      </c>
      <c r="J635" s="18">
        <v>10</v>
      </c>
      <c r="K635" s="18">
        <v>14</v>
      </c>
      <c r="L635" s="18" t="s">
        <v>60</v>
      </c>
      <c r="M635" s="18" t="s">
        <v>61</v>
      </c>
      <c r="N635" s="18" t="s">
        <v>62</v>
      </c>
      <c r="O635" s="18">
        <v>1</v>
      </c>
      <c r="P635" s="18" t="s">
        <v>21</v>
      </c>
      <c r="Q635" s="18">
        <v>22.1</v>
      </c>
      <c r="R635" s="18">
        <f t="shared" si="57"/>
        <v>3</v>
      </c>
      <c r="S635" s="18">
        <f t="shared" si="58"/>
        <v>3</v>
      </c>
      <c r="T635" s="18">
        <f t="shared" si="59"/>
        <v>3</v>
      </c>
      <c r="U635" s="20" t="str">
        <f t="shared" si="60"/>
        <v>3</v>
      </c>
      <c r="V635" s="21">
        <f t="shared" si="61"/>
        <v>0.77468999999999977</v>
      </c>
      <c r="W635" s="21">
        <f t="shared" si="62"/>
        <v>0.77468999999999977</v>
      </c>
    </row>
    <row r="636" spans="1:23" x14ac:dyDescent="0.25">
      <c r="A636" s="18">
        <v>503</v>
      </c>
      <c r="B636" s="18" t="s">
        <v>22</v>
      </c>
      <c r="C636" s="18">
        <v>0.62</v>
      </c>
      <c r="D636" s="18">
        <v>0.47</v>
      </c>
      <c r="E636" s="18">
        <v>0.22500000000000001</v>
      </c>
      <c r="F636" s="18">
        <v>1.115</v>
      </c>
      <c r="G636" s="18">
        <v>0.378</v>
      </c>
      <c r="H636" s="18">
        <v>0.2145</v>
      </c>
      <c r="I636" s="18">
        <v>0.36</v>
      </c>
      <c r="J636" s="18">
        <v>15</v>
      </c>
      <c r="K636" s="18">
        <v>8</v>
      </c>
      <c r="L636" s="18" t="s">
        <v>55</v>
      </c>
      <c r="M636" s="18" t="s">
        <v>56</v>
      </c>
      <c r="N636" s="18" t="s">
        <v>57</v>
      </c>
      <c r="O636" s="18">
        <v>3</v>
      </c>
      <c r="P636" s="18" t="s">
        <v>39</v>
      </c>
      <c r="Q636" s="18">
        <v>3.6</v>
      </c>
      <c r="R636" s="18">
        <f t="shared" si="57"/>
        <v>3</v>
      </c>
      <c r="S636" s="18">
        <f t="shared" si="58"/>
        <v>2</v>
      </c>
      <c r="T636" s="18">
        <f t="shared" si="59"/>
        <v>0</v>
      </c>
      <c r="U636" s="20" t="str">
        <f t="shared" si="60"/>
        <v>2</v>
      </c>
      <c r="V636" s="21">
        <f t="shared" si="61"/>
        <v>0.56028750000000005</v>
      </c>
      <c r="W636" s="21">
        <f t="shared" si="62"/>
        <v>0.44823000000000007</v>
      </c>
    </row>
    <row r="637" spans="1:23" x14ac:dyDescent="0.25">
      <c r="A637" s="18">
        <v>948</v>
      </c>
      <c r="B637" s="18" t="s">
        <v>31</v>
      </c>
      <c r="C637" s="18">
        <v>0.47499999999999998</v>
      </c>
      <c r="D637" s="18">
        <v>0.37</v>
      </c>
      <c r="E637" s="18">
        <v>0.125</v>
      </c>
      <c r="F637" s="18">
        <v>0.53700000000000003</v>
      </c>
      <c r="G637" s="18">
        <v>0.222</v>
      </c>
      <c r="H637" s="18">
        <v>0.1215</v>
      </c>
      <c r="I637" s="18">
        <v>0.15</v>
      </c>
      <c r="J637" s="18">
        <v>9</v>
      </c>
      <c r="K637" s="18">
        <v>6</v>
      </c>
      <c r="L637" s="18" t="s">
        <v>40</v>
      </c>
      <c r="M637" s="18" t="s">
        <v>41</v>
      </c>
      <c r="N637" s="18" t="s">
        <v>42</v>
      </c>
      <c r="O637" s="18">
        <v>2</v>
      </c>
      <c r="P637" s="18" t="s">
        <v>70</v>
      </c>
      <c r="Q637" s="18">
        <v>18</v>
      </c>
      <c r="R637" s="18">
        <f t="shared" si="57"/>
        <v>3</v>
      </c>
      <c r="S637" s="18">
        <f t="shared" si="58"/>
        <v>2</v>
      </c>
      <c r="T637" s="18">
        <f t="shared" si="59"/>
        <v>0</v>
      </c>
      <c r="U637" s="20" t="str">
        <f t="shared" si="60"/>
        <v>2</v>
      </c>
      <c r="V637" s="21">
        <f t="shared" si="61"/>
        <v>0.23896500000000001</v>
      </c>
      <c r="W637" s="21">
        <f t="shared" si="62"/>
        <v>0.19117200000000001</v>
      </c>
    </row>
    <row r="638" spans="1:23" x14ac:dyDescent="0.25">
      <c r="A638" s="18">
        <v>1451</v>
      </c>
      <c r="B638" s="18" t="s">
        <v>17</v>
      </c>
      <c r="C638" s="18">
        <v>0.45500000000000002</v>
      </c>
      <c r="D638" s="18">
        <v>0.33500000000000002</v>
      </c>
      <c r="E638" s="18">
        <v>0.13500000000000001</v>
      </c>
      <c r="F638" s="18">
        <v>0.501</v>
      </c>
      <c r="G638" s="18">
        <v>0.27400000000000002</v>
      </c>
      <c r="H638" s="18">
        <v>9.9500000000000005E-2</v>
      </c>
      <c r="I638" s="18">
        <v>0.1065</v>
      </c>
      <c r="J638" s="18">
        <v>7</v>
      </c>
      <c r="K638" s="18">
        <v>12</v>
      </c>
      <c r="L638" s="18" t="s">
        <v>63</v>
      </c>
      <c r="M638" s="18" t="s">
        <v>64</v>
      </c>
      <c r="N638" s="18" t="s">
        <v>29</v>
      </c>
      <c r="O638" s="18">
        <v>1</v>
      </c>
      <c r="P638" s="18" t="s">
        <v>21</v>
      </c>
      <c r="Q638" s="18">
        <v>22.1</v>
      </c>
      <c r="R638" s="18">
        <f t="shared" si="57"/>
        <v>3</v>
      </c>
      <c r="S638" s="18">
        <f t="shared" si="58"/>
        <v>2</v>
      </c>
      <c r="T638" s="18">
        <f t="shared" si="59"/>
        <v>0</v>
      </c>
      <c r="U638" s="20" t="str">
        <f t="shared" si="60"/>
        <v>2</v>
      </c>
      <c r="V638" s="21">
        <f t="shared" si="61"/>
        <v>0.21918750000000001</v>
      </c>
      <c r="W638" s="21">
        <f t="shared" si="62"/>
        <v>0.17535000000000001</v>
      </c>
    </row>
    <row r="639" spans="1:23" x14ac:dyDescent="0.25">
      <c r="A639" s="18">
        <v>2338</v>
      </c>
      <c r="B639" s="18" t="s">
        <v>31</v>
      </c>
      <c r="C639" s="18">
        <v>0.56000000000000005</v>
      </c>
      <c r="D639" s="18">
        <v>0.45500000000000002</v>
      </c>
      <c r="E639" s="18">
        <v>0.16500000000000001</v>
      </c>
      <c r="F639" s="18">
        <v>0.86</v>
      </c>
      <c r="G639" s="18">
        <v>0.40150000000000002</v>
      </c>
      <c r="H639" s="18">
        <v>0.16950000000000001</v>
      </c>
      <c r="I639" s="18">
        <v>0.245</v>
      </c>
      <c r="J639" s="18">
        <v>11</v>
      </c>
      <c r="K639" s="18">
        <v>15</v>
      </c>
      <c r="L639" s="18" t="s">
        <v>32</v>
      </c>
      <c r="M639" s="18" t="s">
        <v>33</v>
      </c>
      <c r="N639" s="18" t="s">
        <v>29</v>
      </c>
      <c r="O639" s="18">
        <v>10</v>
      </c>
      <c r="P639" s="18" t="s">
        <v>35</v>
      </c>
      <c r="Q639" s="18">
        <v>24.1</v>
      </c>
      <c r="R639" s="18">
        <f t="shared" si="57"/>
        <v>3</v>
      </c>
      <c r="S639" s="18">
        <f t="shared" si="58"/>
        <v>3</v>
      </c>
      <c r="T639" s="18">
        <f t="shared" si="59"/>
        <v>3</v>
      </c>
      <c r="U639" s="20" t="str">
        <f t="shared" si="60"/>
        <v>3</v>
      </c>
      <c r="V639" s="21">
        <f t="shared" si="61"/>
        <v>0.4128</v>
      </c>
      <c r="W639" s="21">
        <f t="shared" si="62"/>
        <v>0.4128</v>
      </c>
    </row>
    <row r="640" spans="1:23" x14ac:dyDescent="0.25">
      <c r="A640" s="18">
        <v>3219</v>
      </c>
      <c r="B640" s="18" t="s">
        <v>22</v>
      </c>
      <c r="C640" s="18">
        <v>0.64</v>
      </c>
      <c r="D640" s="18">
        <v>0.505</v>
      </c>
      <c r="E640" s="18">
        <v>0.19</v>
      </c>
      <c r="F640" s="18">
        <v>1.2355</v>
      </c>
      <c r="G640" s="18">
        <v>0.44350000000000001</v>
      </c>
      <c r="H640" s="18">
        <v>0.3105</v>
      </c>
      <c r="I640" s="18">
        <v>0.36499999999999999</v>
      </c>
      <c r="J640" s="18">
        <v>14</v>
      </c>
      <c r="K640" s="18">
        <v>2</v>
      </c>
      <c r="L640" s="18" t="s">
        <v>52</v>
      </c>
      <c r="M640" s="18" t="s">
        <v>53</v>
      </c>
      <c r="N640" s="18" t="s">
        <v>54</v>
      </c>
      <c r="O640" s="18">
        <v>2</v>
      </c>
      <c r="P640" s="18" t="s">
        <v>70</v>
      </c>
      <c r="Q640" s="18">
        <v>18</v>
      </c>
      <c r="R640" s="18">
        <f t="shared" si="57"/>
        <v>3</v>
      </c>
      <c r="S640" s="18">
        <f t="shared" si="58"/>
        <v>2</v>
      </c>
      <c r="T640" s="18">
        <f t="shared" si="59"/>
        <v>0</v>
      </c>
      <c r="U640" s="20" t="str">
        <f t="shared" si="60"/>
        <v>2</v>
      </c>
      <c r="V640" s="21">
        <f t="shared" si="61"/>
        <v>0.62495708333333322</v>
      </c>
      <c r="W640" s="21">
        <f t="shared" si="62"/>
        <v>0.49996566666666659</v>
      </c>
    </row>
    <row r="641" spans="1:23" x14ac:dyDescent="0.25">
      <c r="A641" s="18">
        <v>919</v>
      </c>
      <c r="B641" s="18" t="s">
        <v>17</v>
      </c>
      <c r="C641" s="18">
        <v>0.41</v>
      </c>
      <c r="D641" s="18">
        <v>0.30499999999999999</v>
      </c>
      <c r="E641" s="18">
        <v>0.09</v>
      </c>
      <c r="F641" s="18">
        <v>0.35349999999999998</v>
      </c>
      <c r="G641" s="18">
        <v>0.157</v>
      </c>
      <c r="H641" s="18">
        <v>7.4499999999999997E-2</v>
      </c>
      <c r="I641" s="18">
        <v>0.1</v>
      </c>
      <c r="J641" s="18">
        <v>7</v>
      </c>
      <c r="K641" s="18">
        <v>4</v>
      </c>
      <c r="L641" s="18" t="s">
        <v>18</v>
      </c>
      <c r="M641" s="18" t="s">
        <v>19</v>
      </c>
      <c r="N641" s="18" t="s">
        <v>20</v>
      </c>
      <c r="O641" s="18">
        <v>5</v>
      </c>
      <c r="P641" s="18" t="s">
        <v>34</v>
      </c>
      <c r="Q641" s="18">
        <v>12.8</v>
      </c>
      <c r="R641" s="18">
        <f t="shared" si="57"/>
        <v>3</v>
      </c>
      <c r="S641" s="18">
        <f t="shared" si="58"/>
        <v>2</v>
      </c>
      <c r="T641" s="18">
        <f t="shared" si="59"/>
        <v>0</v>
      </c>
      <c r="U641" s="20" t="str">
        <f t="shared" si="60"/>
        <v>2</v>
      </c>
      <c r="V641" s="21">
        <f t="shared" si="61"/>
        <v>0.14758624999999997</v>
      </c>
      <c r="W641" s="21">
        <f t="shared" si="62"/>
        <v>0.11806899999999998</v>
      </c>
    </row>
    <row r="642" spans="1:23" x14ac:dyDescent="0.25">
      <c r="A642" s="18">
        <v>1346</v>
      </c>
      <c r="B642" s="18" t="s">
        <v>31</v>
      </c>
      <c r="C642" s="18">
        <v>0.58499999999999996</v>
      </c>
      <c r="D642" s="18">
        <v>0.47499999999999998</v>
      </c>
      <c r="E642" s="18">
        <v>0.15</v>
      </c>
      <c r="F642" s="18">
        <v>1.0649999999999999</v>
      </c>
      <c r="G642" s="18">
        <v>0.53149999999999997</v>
      </c>
      <c r="H642" s="18">
        <v>0.19900000000000001</v>
      </c>
      <c r="I642" s="18">
        <v>0.28849999999999998</v>
      </c>
      <c r="J642" s="18">
        <v>10</v>
      </c>
      <c r="K642" s="18">
        <v>13</v>
      </c>
      <c r="L642" s="18" t="s">
        <v>27</v>
      </c>
      <c r="M642" s="18" t="s">
        <v>28</v>
      </c>
      <c r="N642" s="18" t="s">
        <v>29</v>
      </c>
      <c r="O642" s="18">
        <v>7</v>
      </c>
      <c r="P642" s="18" t="s">
        <v>26</v>
      </c>
      <c r="Q642" s="18">
        <v>2.5</v>
      </c>
      <c r="R642" s="18">
        <f t="shared" ref="R642:R705" si="63">IF(OR(AND(J642&gt;15,B642="I"),AND(B642="M",C642&gt;0.75),OR(AND(I642&gt;0.8,G642&gt;0.5),G642&gt;1.2)),1,3)</f>
        <v>3</v>
      </c>
      <c r="S642" s="18">
        <f t="shared" ref="S642:S705" si="64">IF(OR(AND(I642&lt;0.4,G642&lt;0.4),OR(C642&lt;0.36),OR(AND(J642&gt;15,B642="M"),J642&gt;18,B642="F")),2,3)</f>
        <v>3</v>
      </c>
      <c r="T642" s="18">
        <f t="shared" ref="T642:T705" si="65">IF(AND(R642=3, S642=3),3, 0)</f>
        <v>3</v>
      </c>
      <c r="U642" s="20" t="str">
        <f t="shared" ref="U642:U705" si="66">IF(R642=1,"1",IF(S642=2,"2",IF(AND(R642=3,S642=3),"3")))</f>
        <v>3</v>
      </c>
      <c r="V642" s="21">
        <f t="shared" ref="V642:V705" si="67">(1+1/3*(C642-0.5)+1/3*(D642-0.4)+1/3*(E642-0.4))*F642*0.5</f>
        <v>0.5165249999999999</v>
      </c>
      <c r="W642" s="21">
        <f t="shared" ref="W642:W705" si="68">IF(U642="1", V642*1.5, IF(U642="2", V642*0.8, V642))</f>
        <v>0.5165249999999999</v>
      </c>
    </row>
    <row r="643" spans="1:23" x14ac:dyDescent="0.25">
      <c r="A643" s="18">
        <v>623</v>
      </c>
      <c r="B643" s="18" t="s">
        <v>22</v>
      </c>
      <c r="C643" s="18">
        <v>0.5</v>
      </c>
      <c r="D643" s="18">
        <v>0.38500000000000001</v>
      </c>
      <c r="E643" s="18">
        <v>0.115</v>
      </c>
      <c r="F643" s="18">
        <v>0.67849999999999999</v>
      </c>
      <c r="G643" s="18">
        <v>0.29449999999999998</v>
      </c>
      <c r="H643" s="18">
        <v>0.13800000000000001</v>
      </c>
      <c r="I643" s="18">
        <v>0.19500000000000001</v>
      </c>
      <c r="J643" s="18">
        <v>12</v>
      </c>
      <c r="K643" s="18">
        <v>8</v>
      </c>
      <c r="L643" s="18" t="s">
        <v>55</v>
      </c>
      <c r="M643" s="18" t="s">
        <v>56</v>
      </c>
      <c r="N643" s="18" t="s">
        <v>57</v>
      </c>
      <c r="O643" s="18">
        <v>6</v>
      </c>
      <c r="P643" s="18" t="s">
        <v>79</v>
      </c>
      <c r="Q643" s="18">
        <v>14.1</v>
      </c>
      <c r="R643" s="18">
        <f t="shared" si="63"/>
        <v>3</v>
      </c>
      <c r="S643" s="18">
        <f t="shared" si="64"/>
        <v>2</v>
      </c>
      <c r="T643" s="18">
        <f t="shared" si="65"/>
        <v>0</v>
      </c>
      <c r="U643" s="20" t="str">
        <f t="shared" si="66"/>
        <v>2</v>
      </c>
      <c r="V643" s="21">
        <f t="shared" si="67"/>
        <v>0.30532500000000001</v>
      </c>
      <c r="W643" s="21">
        <f t="shared" si="68"/>
        <v>0.24426000000000003</v>
      </c>
    </row>
    <row r="644" spans="1:23" x14ac:dyDescent="0.25">
      <c r="A644" s="18">
        <v>3163</v>
      </c>
      <c r="B644" s="18" t="s">
        <v>31</v>
      </c>
      <c r="C644" s="18">
        <v>0.64</v>
      </c>
      <c r="D644" s="18">
        <v>0.49</v>
      </c>
      <c r="E644" s="18">
        <v>0.14000000000000001</v>
      </c>
      <c r="F644" s="18">
        <v>1.194</v>
      </c>
      <c r="G644" s="18">
        <v>0.44450000000000001</v>
      </c>
      <c r="H644" s="18">
        <v>0.23799999999999999</v>
      </c>
      <c r="I644" s="18">
        <v>0.375</v>
      </c>
      <c r="J644" s="18">
        <v>15</v>
      </c>
      <c r="K644" s="18">
        <v>14</v>
      </c>
      <c r="L644" s="18" t="s">
        <v>60</v>
      </c>
      <c r="M644" s="18" t="s">
        <v>61</v>
      </c>
      <c r="N644" s="18" t="s">
        <v>62</v>
      </c>
      <c r="O644" s="18">
        <v>2</v>
      </c>
      <c r="P644" s="18" t="s">
        <v>70</v>
      </c>
      <c r="Q644" s="18">
        <v>18</v>
      </c>
      <c r="R644" s="18">
        <f t="shared" si="63"/>
        <v>3</v>
      </c>
      <c r="S644" s="18">
        <f t="shared" si="64"/>
        <v>3</v>
      </c>
      <c r="T644" s="18">
        <f t="shared" si="65"/>
        <v>3</v>
      </c>
      <c r="U644" s="20" t="str">
        <f t="shared" si="66"/>
        <v>3</v>
      </c>
      <c r="V644" s="21">
        <f t="shared" si="67"/>
        <v>0.59102999999999994</v>
      </c>
      <c r="W644" s="21">
        <f t="shared" si="68"/>
        <v>0.59102999999999994</v>
      </c>
    </row>
    <row r="645" spans="1:23" x14ac:dyDescent="0.25">
      <c r="A645" s="18">
        <v>3385</v>
      </c>
      <c r="B645" s="18" t="s">
        <v>22</v>
      </c>
      <c r="C645" s="18">
        <v>0.30499999999999999</v>
      </c>
      <c r="D645" s="18">
        <v>0.22500000000000001</v>
      </c>
      <c r="E645" s="18">
        <v>7.0000000000000007E-2</v>
      </c>
      <c r="F645" s="18">
        <v>0.14849999999999999</v>
      </c>
      <c r="G645" s="18">
        <v>5.8500000000000003E-2</v>
      </c>
      <c r="H645" s="18">
        <v>3.3500000000000002E-2</v>
      </c>
      <c r="I645" s="18">
        <v>4.4999999999999998E-2</v>
      </c>
      <c r="J645" s="18">
        <v>7</v>
      </c>
      <c r="K645" s="18">
        <v>10</v>
      </c>
      <c r="L645" s="18" t="s">
        <v>23</v>
      </c>
      <c r="M645" s="18" t="s">
        <v>24</v>
      </c>
      <c r="N645" s="18" t="s">
        <v>25</v>
      </c>
      <c r="O645" s="18">
        <v>8</v>
      </c>
      <c r="P645" s="18" t="s">
        <v>30</v>
      </c>
      <c r="Q645" s="18">
        <v>12.3</v>
      </c>
      <c r="R645" s="18">
        <f t="shared" si="63"/>
        <v>3</v>
      </c>
      <c r="S645" s="18">
        <f t="shared" si="64"/>
        <v>2</v>
      </c>
      <c r="T645" s="18">
        <f t="shared" si="65"/>
        <v>0</v>
      </c>
      <c r="U645" s="20" t="str">
        <f t="shared" si="66"/>
        <v>2</v>
      </c>
      <c r="V645" s="21">
        <f t="shared" si="67"/>
        <v>5.6925000000000003E-2</v>
      </c>
      <c r="W645" s="21">
        <f t="shared" si="68"/>
        <v>4.5540000000000004E-2</v>
      </c>
    </row>
    <row r="646" spans="1:23" x14ac:dyDescent="0.25">
      <c r="A646" s="18">
        <v>2742</v>
      </c>
      <c r="B646" s="18" t="s">
        <v>17</v>
      </c>
      <c r="C646" s="18">
        <v>0.46</v>
      </c>
      <c r="D646" s="18">
        <v>0.35</v>
      </c>
      <c r="E646" s="18">
        <v>0.1</v>
      </c>
      <c r="F646" s="18">
        <v>0.47099999999999997</v>
      </c>
      <c r="G646" s="18">
        <v>0.252</v>
      </c>
      <c r="H646" s="18">
        <v>7.6999999999999999E-2</v>
      </c>
      <c r="I646" s="18">
        <v>0.123</v>
      </c>
      <c r="J646" s="18">
        <v>8</v>
      </c>
      <c r="K646" s="18">
        <v>6</v>
      </c>
      <c r="L646" s="18" t="s">
        <v>40</v>
      </c>
      <c r="M646" s="18" t="s">
        <v>41</v>
      </c>
      <c r="N646" s="18" t="s">
        <v>42</v>
      </c>
      <c r="O646" s="18">
        <v>5</v>
      </c>
      <c r="P646" s="18" t="s">
        <v>34</v>
      </c>
      <c r="Q646" s="18">
        <v>12.8</v>
      </c>
      <c r="R646" s="18">
        <f t="shared" si="63"/>
        <v>3</v>
      </c>
      <c r="S646" s="18">
        <f t="shared" si="64"/>
        <v>2</v>
      </c>
      <c r="T646" s="18">
        <f t="shared" si="65"/>
        <v>0</v>
      </c>
      <c r="U646" s="20" t="str">
        <f t="shared" si="66"/>
        <v>2</v>
      </c>
      <c r="V646" s="21">
        <f t="shared" si="67"/>
        <v>0.20488499999999998</v>
      </c>
      <c r="W646" s="21">
        <f t="shared" si="68"/>
        <v>0.163908</v>
      </c>
    </row>
    <row r="647" spans="1:23" x14ac:dyDescent="0.25">
      <c r="A647" s="18">
        <v>200</v>
      </c>
      <c r="B647" s="18" t="s">
        <v>31</v>
      </c>
      <c r="C647" s="18">
        <v>0.58499999999999996</v>
      </c>
      <c r="D647" s="18">
        <v>0.46</v>
      </c>
      <c r="E647" s="18">
        <v>0.185</v>
      </c>
      <c r="F647" s="18">
        <v>0.92200000000000004</v>
      </c>
      <c r="G647" s="18">
        <v>0.36349999999999999</v>
      </c>
      <c r="H647" s="18">
        <v>0.21299999999999999</v>
      </c>
      <c r="I647" s="18">
        <v>0.28499999999999998</v>
      </c>
      <c r="J647" s="18">
        <v>10</v>
      </c>
      <c r="K647" s="18">
        <v>11</v>
      </c>
      <c r="L647" s="18" t="s">
        <v>37</v>
      </c>
      <c r="M647" s="18" t="s">
        <v>38</v>
      </c>
      <c r="N647" s="18" t="s">
        <v>29</v>
      </c>
      <c r="O647" s="18">
        <v>2</v>
      </c>
      <c r="P647" s="18" t="s">
        <v>70</v>
      </c>
      <c r="Q647" s="18">
        <v>18</v>
      </c>
      <c r="R647" s="18">
        <f t="shared" si="63"/>
        <v>3</v>
      </c>
      <c r="S647" s="18">
        <f t="shared" si="64"/>
        <v>2</v>
      </c>
      <c r="T647" s="18">
        <f t="shared" si="65"/>
        <v>0</v>
      </c>
      <c r="U647" s="20" t="str">
        <f t="shared" si="66"/>
        <v>2</v>
      </c>
      <c r="V647" s="21">
        <f t="shared" si="67"/>
        <v>0.45024333333333338</v>
      </c>
      <c r="W647" s="21">
        <f t="shared" si="68"/>
        <v>0.36019466666666672</v>
      </c>
    </row>
    <row r="648" spans="1:23" x14ac:dyDescent="0.25">
      <c r="A648" s="18">
        <v>1027</v>
      </c>
      <c r="B648" s="18" t="s">
        <v>31</v>
      </c>
      <c r="C648" s="18">
        <v>0.64500000000000002</v>
      </c>
      <c r="D648" s="18">
        <v>0.52</v>
      </c>
      <c r="E648" s="18">
        <v>0.17499999999999999</v>
      </c>
      <c r="F648" s="18">
        <v>1.5609999999999999</v>
      </c>
      <c r="G648" s="18">
        <v>0.70899999999999996</v>
      </c>
      <c r="H648" s="18">
        <v>0.35549999999999998</v>
      </c>
      <c r="I648" s="18">
        <v>0.4</v>
      </c>
      <c r="J648" s="18">
        <v>8</v>
      </c>
      <c r="K648" s="18">
        <v>7</v>
      </c>
      <c r="L648" s="18" t="s">
        <v>43</v>
      </c>
      <c r="M648" s="18" t="s">
        <v>44</v>
      </c>
      <c r="N648" s="18" t="s">
        <v>45</v>
      </c>
      <c r="O648" s="18">
        <v>5</v>
      </c>
      <c r="P648" s="18" t="s">
        <v>34</v>
      </c>
      <c r="Q648" s="18">
        <v>12.8</v>
      </c>
      <c r="R648" s="18">
        <f t="shared" si="63"/>
        <v>3</v>
      </c>
      <c r="S648" s="18">
        <f t="shared" si="64"/>
        <v>3</v>
      </c>
      <c r="T648" s="18">
        <f t="shared" si="65"/>
        <v>3</v>
      </c>
      <c r="U648" s="20" t="str">
        <f t="shared" si="66"/>
        <v>3</v>
      </c>
      <c r="V648" s="21">
        <f t="shared" si="67"/>
        <v>0.79090666666666676</v>
      </c>
      <c r="W648" s="21">
        <f t="shared" si="68"/>
        <v>0.79090666666666676</v>
      </c>
    </row>
    <row r="649" spans="1:23" x14ac:dyDescent="0.25">
      <c r="A649" s="18">
        <v>3665</v>
      </c>
      <c r="B649" s="18" t="s">
        <v>17</v>
      </c>
      <c r="C649" s="18">
        <v>0.55500000000000005</v>
      </c>
      <c r="D649" s="18">
        <v>0.43</v>
      </c>
      <c r="E649" s="18">
        <v>0.15</v>
      </c>
      <c r="F649" s="18">
        <v>0.78300000000000003</v>
      </c>
      <c r="G649" s="18">
        <v>0.34499999999999997</v>
      </c>
      <c r="H649" s="18">
        <v>0.17549999999999999</v>
      </c>
      <c r="I649" s="18">
        <v>0.247</v>
      </c>
      <c r="J649" s="18">
        <v>9</v>
      </c>
      <c r="K649" s="18">
        <v>1</v>
      </c>
      <c r="L649" s="18" t="s">
        <v>65</v>
      </c>
      <c r="M649" s="18" t="s">
        <v>66</v>
      </c>
      <c r="N649" s="18" t="s">
        <v>29</v>
      </c>
      <c r="O649" s="18">
        <v>8</v>
      </c>
      <c r="P649" s="18" t="s">
        <v>30</v>
      </c>
      <c r="Q649" s="18">
        <v>12.3</v>
      </c>
      <c r="R649" s="18">
        <f t="shared" si="63"/>
        <v>3</v>
      </c>
      <c r="S649" s="18">
        <f t="shared" si="64"/>
        <v>2</v>
      </c>
      <c r="T649" s="18">
        <f t="shared" si="65"/>
        <v>0</v>
      </c>
      <c r="U649" s="20" t="str">
        <f t="shared" si="66"/>
        <v>2</v>
      </c>
      <c r="V649" s="21">
        <f t="shared" si="67"/>
        <v>0.3699675</v>
      </c>
      <c r="W649" s="21">
        <f t="shared" si="68"/>
        <v>0.29597400000000001</v>
      </c>
    </row>
    <row r="650" spans="1:23" x14ac:dyDescent="0.25">
      <c r="A650" s="18">
        <v>73</v>
      </c>
      <c r="B650" s="18" t="s">
        <v>22</v>
      </c>
      <c r="C650" s="18">
        <v>0.59499999999999997</v>
      </c>
      <c r="D650" s="18">
        <v>0.47499999999999998</v>
      </c>
      <c r="E650" s="18">
        <v>0.17</v>
      </c>
      <c r="F650" s="18">
        <v>1.2470000000000001</v>
      </c>
      <c r="G650" s="18">
        <v>0.48</v>
      </c>
      <c r="H650" s="18">
        <v>0.22500000000000001</v>
      </c>
      <c r="I650" s="18">
        <v>0.42499999999999999</v>
      </c>
      <c r="J650" s="18">
        <v>20</v>
      </c>
      <c r="K650" s="18">
        <v>11</v>
      </c>
      <c r="L650" s="18" t="s">
        <v>37</v>
      </c>
      <c r="M650" s="18" t="s">
        <v>38</v>
      </c>
      <c r="N650" s="18" t="s">
        <v>29</v>
      </c>
      <c r="O650" s="18">
        <v>5</v>
      </c>
      <c r="P650" s="18" t="s">
        <v>34</v>
      </c>
      <c r="Q650" s="18">
        <v>12.8</v>
      </c>
      <c r="R650" s="18">
        <f t="shared" si="63"/>
        <v>3</v>
      </c>
      <c r="S650" s="18">
        <f t="shared" si="64"/>
        <v>2</v>
      </c>
      <c r="T650" s="18">
        <f t="shared" si="65"/>
        <v>0</v>
      </c>
      <c r="U650" s="20" t="str">
        <f t="shared" si="66"/>
        <v>2</v>
      </c>
      <c r="V650" s="21">
        <f t="shared" si="67"/>
        <v>0.61103000000000007</v>
      </c>
      <c r="W650" s="21">
        <f t="shared" si="68"/>
        <v>0.48882400000000009</v>
      </c>
    </row>
    <row r="651" spans="1:23" x14ac:dyDescent="0.25">
      <c r="A651" s="18">
        <v>2076</v>
      </c>
      <c r="B651" s="18" t="s">
        <v>31</v>
      </c>
      <c r="C651" s="18">
        <v>0.59499999999999997</v>
      </c>
      <c r="D651" s="18">
        <v>0.46500000000000002</v>
      </c>
      <c r="E651" s="18">
        <v>0.15</v>
      </c>
      <c r="F651" s="18">
        <v>0.91900000000000004</v>
      </c>
      <c r="G651" s="18">
        <v>0.4335</v>
      </c>
      <c r="H651" s="18">
        <v>0.17649999999999999</v>
      </c>
      <c r="I651" s="18">
        <v>0.26200000000000001</v>
      </c>
      <c r="J651" s="18">
        <v>9</v>
      </c>
      <c r="K651" s="18">
        <v>9</v>
      </c>
      <c r="L651" s="18" t="s">
        <v>67</v>
      </c>
      <c r="M651" s="18" t="s">
        <v>68</v>
      </c>
      <c r="N651" s="18" t="s">
        <v>69</v>
      </c>
      <c r="O651" s="18">
        <v>7</v>
      </c>
      <c r="P651" s="18" t="s">
        <v>26</v>
      </c>
      <c r="Q651" s="18">
        <v>2.5</v>
      </c>
      <c r="R651" s="18">
        <f t="shared" si="63"/>
        <v>3</v>
      </c>
      <c r="S651" s="18">
        <f t="shared" si="64"/>
        <v>3</v>
      </c>
      <c r="T651" s="18">
        <f t="shared" si="65"/>
        <v>3</v>
      </c>
      <c r="U651" s="20" t="str">
        <f t="shared" si="66"/>
        <v>3</v>
      </c>
      <c r="V651" s="21">
        <f t="shared" si="67"/>
        <v>0.44571500000000008</v>
      </c>
      <c r="W651" s="21">
        <f t="shared" si="68"/>
        <v>0.44571500000000008</v>
      </c>
    </row>
    <row r="652" spans="1:23" x14ac:dyDescent="0.25">
      <c r="A652" s="18">
        <v>2546</v>
      </c>
      <c r="B652" s="18" t="s">
        <v>17</v>
      </c>
      <c r="C652" s="18">
        <v>0.20499999999999999</v>
      </c>
      <c r="D652" s="18">
        <v>0.15</v>
      </c>
      <c r="E652" s="18">
        <v>6.5000000000000002E-2</v>
      </c>
      <c r="F652" s="18">
        <v>0.04</v>
      </c>
      <c r="G652" s="18">
        <v>0.02</v>
      </c>
      <c r="H652" s="18">
        <v>1.0999999999999999E-2</v>
      </c>
      <c r="I652" s="18">
        <v>1.2999999999999999E-2</v>
      </c>
      <c r="J652" s="18">
        <v>4</v>
      </c>
      <c r="K652" s="18">
        <v>6</v>
      </c>
      <c r="L652" s="18" t="s">
        <v>40</v>
      </c>
      <c r="M652" s="18" t="s">
        <v>41</v>
      </c>
      <c r="N652" s="18" t="s">
        <v>42</v>
      </c>
      <c r="O652" s="18">
        <v>6</v>
      </c>
      <c r="P652" s="18" t="s">
        <v>79</v>
      </c>
      <c r="Q652" s="18">
        <v>14.1</v>
      </c>
      <c r="R652" s="18">
        <f t="shared" si="63"/>
        <v>3</v>
      </c>
      <c r="S652" s="18">
        <f t="shared" si="64"/>
        <v>2</v>
      </c>
      <c r="T652" s="18">
        <f t="shared" si="65"/>
        <v>0</v>
      </c>
      <c r="U652" s="20" t="str">
        <f t="shared" si="66"/>
        <v>2</v>
      </c>
      <c r="V652" s="21">
        <f t="shared" si="67"/>
        <v>1.4133333333333331E-2</v>
      </c>
      <c r="W652" s="21">
        <f t="shared" si="68"/>
        <v>1.1306666666666666E-2</v>
      </c>
    </row>
    <row r="653" spans="1:23" x14ac:dyDescent="0.25">
      <c r="A653" s="18">
        <v>3247</v>
      </c>
      <c r="B653" s="18" t="s">
        <v>31</v>
      </c>
      <c r="C653" s="18">
        <v>0.55000000000000004</v>
      </c>
      <c r="D653" s="18">
        <v>0.435</v>
      </c>
      <c r="E653" s="18">
        <v>0.16</v>
      </c>
      <c r="F653" s="18">
        <v>0.90600000000000003</v>
      </c>
      <c r="G653" s="18">
        <v>0.34200000000000003</v>
      </c>
      <c r="H653" s="18">
        <v>0.219</v>
      </c>
      <c r="I653" s="18">
        <v>0.29499999999999998</v>
      </c>
      <c r="J653" s="18">
        <v>13</v>
      </c>
      <c r="K653" s="18">
        <v>2</v>
      </c>
      <c r="L653" s="18" t="s">
        <v>52</v>
      </c>
      <c r="M653" s="18" t="s">
        <v>53</v>
      </c>
      <c r="N653" s="18" t="s">
        <v>54</v>
      </c>
      <c r="O653" s="18">
        <v>3</v>
      </c>
      <c r="P653" s="18" t="s">
        <v>39</v>
      </c>
      <c r="Q653" s="18">
        <v>3.6</v>
      </c>
      <c r="R653" s="18">
        <f t="shared" si="63"/>
        <v>3</v>
      </c>
      <c r="S653" s="18">
        <f t="shared" si="64"/>
        <v>2</v>
      </c>
      <c r="T653" s="18">
        <f t="shared" si="65"/>
        <v>0</v>
      </c>
      <c r="U653" s="20" t="str">
        <f t="shared" si="66"/>
        <v>2</v>
      </c>
      <c r="V653" s="21">
        <f t="shared" si="67"/>
        <v>0.429595</v>
      </c>
      <c r="W653" s="21">
        <f t="shared" si="68"/>
        <v>0.34367600000000004</v>
      </c>
    </row>
    <row r="654" spans="1:23" x14ac:dyDescent="0.25">
      <c r="A654" s="18">
        <v>3343</v>
      </c>
      <c r="B654" s="18" t="s">
        <v>31</v>
      </c>
      <c r="C654" s="18">
        <v>0.43</v>
      </c>
      <c r="D654" s="18">
        <v>0.33</v>
      </c>
      <c r="E654" s="18">
        <v>9.5000000000000001E-2</v>
      </c>
      <c r="F654" s="18">
        <v>0.34</v>
      </c>
      <c r="G654" s="18">
        <v>0.13150000000000001</v>
      </c>
      <c r="H654" s="18">
        <v>8.5000000000000006E-2</v>
      </c>
      <c r="I654" s="18">
        <v>0.112</v>
      </c>
      <c r="J654" s="18">
        <v>14</v>
      </c>
      <c r="K654" s="18">
        <v>5</v>
      </c>
      <c r="L654" s="18" t="s">
        <v>49</v>
      </c>
      <c r="M654" s="18" t="s">
        <v>50</v>
      </c>
      <c r="N654" s="18" t="s">
        <v>51</v>
      </c>
      <c r="O654" s="18">
        <v>8</v>
      </c>
      <c r="P654" s="18" t="s">
        <v>30</v>
      </c>
      <c r="Q654" s="18">
        <v>12.3</v>
      </c>
      <c r="R654" s="18">
        <f t="shared" si="63"/>
        <v>3</v>
      </c>
      <c r="S654" s="18">
        <f t="shared" si="64"/>
        <v>2</v>
      </c>
      <c r="T654" s="18">
        <f t="shared" si="65"/>
        <v>0</v>
      </c>
      <c r="U654" s="20" t="str">
        <f t="shared" si="66"/>
        <v>2</v>
      </c>
      <c r="V654" s="21">
        <f t="shared" si="67"/>
        <v>0.14478333333333335</v>
      </c>
      <c r="W654" s="21">
        <f t="shared" si="68"/>
        <v>0.11582666666666669</v>
      </c>
    </row>
    <row r="655" spans="1:23" x14ac:dyDescent="0.25">
      <c r="A655" s="18">
        <v>3606</v>
      </c>
      <c r="B655" s="18" t="s">
        <v>17</v>
      </c>
      <c r="C655" s="18">
        <v>0.495</v>
      </c>
      <c r="D655" s="18">
        <v>0.375</v>
      </c>
      <c r="E655" s="18">
        <v>0.115</v>
      </c>
      <c r="F655" s="18">
        <v>0.57550000000000001</v>
      </c>
      <c r="G655" s="18">
        <v>0.31</v>
      </c>
      <c r="H655" s="18">
        <v>0.1145</v>
      </c>
      <c r="I655" s="18">
        <v>0.13950000000000001</v>
      </c>
      <c r="J655" s="18">
        <v>8</v>
      </c>
      <c r="K655" s="18">
        <v>8</v>
      </c>
      <c r="L655" s="18" t="s">
        <v>55</v>
      </c>
      <c r="M655" s="18" t="s">
        <v>56</v>
      </c>
      <c r="N655" s="18" t="s">
        <v>57</v>
      </c>
      <c r="O655" s="18">
        <v>2</v>
      </c>
      <c r="P655" s="18" t="s">
        <v>70</v>
      </c>
      <c r="Q655" s="18">
        <v>18</v>
      </c>
      <c r="R655" s="18">
        <f t="shared" si="63"/>
        <v>3</v>
      </c>
      <c r="S655" s="18">
        <f t="shared" si="64"/>
        <v>2</v>
      </c>
      <c r="T655" s="18">
        <f t="shared" si="65"/>
        <v>0</v>
      </c>
      <c r="U655" s="20" t="str">
        <f t="shared" si="66"/>
        <v>2</v>
      </c>
      <c r="V655" s="21">
        <f t="shared" si="67"/>
        <v>0.25753625000000002</v>
      </c>
      <c r="W655" s="21">
        <f t="shared" si="68"/>
        <v>0.20602900000000002</v>
      </c>
    </row>
    <row r="656" spans="1:23" x14ac:dyDescent="0.25">
      <c r="A656" s="18">
        <v>2325</v>
      </c>
      <c r="B656" s="18" t="s">
        <v>22</v>
      </c>
      <c r="C656" s="18">
        <v>0.66500000000000004</v>
      </c>
      <c r="D656" s="18">
        <v>0.53500000000000003</v>
      </c>
      <c r="E656" s="18">
        <v>0.19</v>
      </c>
      <c r="F656" s="18">
        <v>1.496</v>
      </c>
      <c r="G656" s="18">
        <v>0.57750000000000001</v>
      </c>
      <c r="H656" s="18">
        <v>0.28149999999999997</v>
      </c>
      <c r="I656" s="18">
        <v>0.47499999999999998</v>
      </c>
      <c r="J656" s="18">
        <v>17</v>
      </c>
      <c r="K656" s="18">
        <v>5</v>
      </c>
      <c r="L656" s="18" t="s">
        <v>49</v>
      </c>
      <c r="M656" s="18" t="s">
        <v>50</v>
      </c>
      <c r="N656" s="18" t="s">
        <v>51</v>
      </c>
      <c r="O656" s="18">
        <v>8</v>
      </c>
      <c r="P656" s="18" t="s">
        <v>30</v>
      </c>
      <c r="Q656" s="18">
        <v>12.3</v>
      </c>
      <c r="R656" s="18">
        <f t="shared" si="63"/>
        <v>3</v>
      </c>
      <c r="S656" s="18">
        <f t="shared" si="64"/>
        <v>2</v>
      </c>
      <c r="T656" s="18">
        <f t="shared" si="65"/>
        <v>0</v>
      </c>
      <c r="U656" s="20" t="str">
        <f t="shared" si="66"/>
        <v>2</v>
      </c>
      <c r="V656" s="21">
        <f t="shared" si="67"/>
        <v>0.7704399999999999</v>
      </c>
      <c r="W656" s="21">
        <f t="shared" si="68"/>
        <v>0.61635200000000001</v>
      </c>
    </row>
    <row r="657" spans="1:23" x14ac:dyDescent="0.25">
      <c r="A657" s="18">
        <v>884</v>
      </c>
      <c r="B657" s="18" t="s">
        <v>31</v>
      </c>
      <c r="C657" s="18">
        <v>0.66</v>
      </c>
      <c r="D657" s="18">
        <v>0.53</v>
      </c>
      <c r="E657" s="18">
        <v>0.17</v>
      </c>
      <c r="F657" s="18">
        <v>1.3905000000000001</v>
      </c>
      <c r="G657" s="18">
        <v>0.59050000000000002</v>
      </c>
      <c r="H657" s="18">
        <v>0.21199999999999999</v>
      </c>
      <c r="I657" s="18">
        <v>0.45300000000000001</v>
      </c>
      <c r="J657" s="18">
        <v>15</v>
      </c>
      <c r="K657" s="18">
        <v>10</v>
      </c>
      <c r="L657" s="18" t="s">
        <v>23</v>
      </c>
      <c r="M657" s="18" t="s">
        <v>24</v>
      </c>
      <c r="N657" s="18" t="s">
        <v>25</v>
      </c>
      <c r="O657" s="18">
        <v>8</v>
      </c>
      <c r="P657" s="18" t="s">
        <v>30</v>
      </c>
      <c r="Q657" s="18">
        <v>12.3</v>
      </c>
      <c r="R657" s="18">
        <f t="shared" si="63"/>
        <v>3</v>
      </c>
      <c r="S657" s="18">
        <f t="shared" si="64"/>
        <v>3</v>
      </c>
      <c r="T657" s="18">
        <f t="shared" si="65"/>
        <v>3</v>
      </c>
      <c r="U657" s="20" t="str">
        <f t="shared" si="66"/>
        <v>3</v>
      </c>
      <c r="V657" s="21">
        <f t="shared" si="67"/>
        <v>0.70915500000000009</v>
      </c>
      <c r="W657" s="21">
        <f t="shared" si="68"/>
        <v>0.70915500000000009</v>
      </c>
    </row>
    <row r="658" spans="1:23" x14ac:dyDescent="0.25">
      <c r="A658" s="18">
        <v>1085</v>
      </c>
      <c r="B658" s="18" t="s">
        <v>17</v>
      </c>
      <c r="C658" s="18">
        <v>0.44500000000000001</v>
      </c>
      <c r="D658" s="18">
        <v>0.34499999999999997</v>
      </c>
      <c r="E658" s="18">
        <v>0.105</v>
      </c>
      <c r="F658" s="18">
        <v>0.40899999999999997</v>
      </c>
      <c r="G658" s="18">
        <v>0.16750000000000001</v>
      </c>
      <c r="H658" s="18">
        <v>0.10150000000000001</v>
      </c>
      <c r="I658" s="18">
        <v>0.11700000000000001</v>
      </c>
      <c r="J658" s="18">
        <v>7</v>
      </c>
      <c r="K658" s="18">
        <v>10</v>
      </c>
      <c r="L658" s="18" t="s">
        <v>23</v>
      </c>
      <c r="M658" s="18" t="s">
        <v>24</v>
      </c>
      <c r="N658" s="18" t="s">
        <v>25</v>
      </c>
      <c r="O658" s="18">
        <v>8</v>
      </c>
      <c r="P658" s="18" t="s">
        <v>30</v>
      </c>
      <c r="Q658" s="18">
        <v>12.3</v>
      </c>
      <c r="R658" s="18">
        <f t="shared" si="63"/>
        <v>3</v>
      </c>
      <c r="S658" s="18">
        <f t="shared" si="64"/>
        <v>2</v>
      </c>
      <c r="T658" s="18">
        <f t="shared" si="65"/>
        <v>0</v>
      </c>
      <c r="U658" s="20" t="str">
        <f t="shared" si="66"/>
        <v>2</v>
      </c>
      <c r="V658" s="21">
        <f t="shared" si="67"/>
        <v>0.17689249999999998</v>
      </c>
      <c r="W658" s="21">
        <f t="shared" si="68"/>
        <v>0.141514</v>
      </c>
    </row>
    <row r="659" spans="1:23" x14ac:dyDescent="0.25">
      <c r="A659" s="18">
        <v>1416</v>
      </c>
      <c r="B659" s="18" t="s">
        <v>22</v>
      </c>
      <c r="C659" s="18">
        <v>0.69499999999999995</v>
      </c>
      <c r="D659" s="18">
        <v>0.56499999999999995</v>
      </c>
      <c r="E659" s="18">
        <v>0.19</v>
      </c>
      <c r="F659" s="18">
        <v>1.7635000000000001</v>
      </c>
      <c r="G659" s="18">
        <v>0.74650000000000005</v>
      </c>
      <c r="H659" s="18">
        <v>0.39900000000000002</v>
      </c>
      <c r="I659" s="18">
        <v>0.4975</v>
      </c>
      <c r="J659" s="18">
        <v>11</v>
      </c>
      <c r="K659" s="18">
        <v>12</v>
      </c>
      <c r="L659" s="18" t="s">
        <v>63</v>
      </c>
      <c r="M659" s="18" t="s">
        <v>64</v>
      </c>
      <c r="N659" s="18" t="s">
        <v>29</v>
      </c>
      <c r="O659" s="18">
        <v>8</v>
      </c>
      <c r="P659" s="18" t="s">
        <v>30</v>
      </c>
      <c r="Q659" s="18">
        <v>12.3</v>
      </c>
      <c r="R659" s="18">
        <f t="shared" si="63"/>
        <v>3</v>
      </c>
      <c r="S659" s="18">
        <f t="shared" si="64"/>
        <v>2</v>
      </c>
      <c r="T659" s="18">
        <f t="shared" si="65"/>
        <v>0</v>
      </c>
      <c r="U659" s="20" t="str">
        <f t="shared" si="66"/>
        <v>2</v>
      </c>
      <c r="V659" s="21">
        <f t="shared" si="67"/>
        <v>0.92583749999999987</v>
      </c>
      <c r="W659" s="21">
        <f t="shared" si="68"/>
        <v>0.74066999999999994</v>
      </c>
    </row>
    <row r="660" spans="1:23" x14ac:dyDescent="0.25">
      <c r="A660" s="18">
        <v>3132</v>
      </c>
      <c r="B660" s="18" t="s">
        <v>31</v>
      </c>
      <c r="C660" s="18">
        <v>0.67500000000000004</v>
      </c>
      <c r="D660" s="18">
        <v>0.505</v>
      </c>
      <c r="E660" s="18">
        <v>0.16</v>
      </c>
      <c r="F660" s="18">
        <v>1.532</v>
      </c>
      <c r="G660" s="18">
        <v>0.74</v>
      </c>
      <c r="H660" s="18">
        <v>0.35699999999999998</v>
      </c>
      <c r="I660" s="18">
        <v>0.38150000000000001</v>
      </c>
      <c r="J660" s="18">
        <v>11</v>
      </c>
      <c r="K660" s="18">
        <v>2</v>
      </c>
      <c r="L660" s="18" t="s">
        <v>52</v>
      </c>
      <c r="M660" s="18" t="s">
        <v>53</v>
      </c>
      <c r="N660" s="18" t="s">
        <v>54</v>
      </c>
      <c r="O660" s="18">
        <v>9</v>
      </c>
      <c r="P660" s="18" t="s">
        <v>58</v>
      </c>
      <c r="Q660" s="18">
        <v>1.9</v>
      </c>
      <c r="R660" s="18">
        <f t="shared" si="63"/>
        <v>3</v>
      </c>
      <c r="S660" s="18">
        <f t="shared" si="64"/>
        <v>3</v>
      </c>
      <c r="T660" s="18">
        <f t="shared" si="65"/>
        <v>3</v>
      </c>
      <c r="U660" s="20" t="str">
        <f t="shared" si="66"/>
        <v>3</v>
      </c>
      <c r="V660" s="21">
        <f t="shared" si="67"/>
        <v>0.7762133333333332</v>
      </c>
      <c r="W660" s="21">
        <f t="shared" si="68"/>
        <v>0.7762133333333332</v>
      </c>
    </row>
    <row r="661" spans="1:23" x14ac:dyDescent="0.25">
      <c r="A661" s="18">
        <v>82</v>
      </c>
      <c r="B661" s="18" t="s">
        <v>31</v>
      </c>
      <c r="C661" s="18">
        <v>0.62</v>
      </c>
      <c r="D661" s="18">
        <v>0.51</v>
      </c>
      <c r="E661" s="18">
        <v>0.17499999999999999</v>
      </c>
      <c r="F661" s="18">
        <v>1.615</v>
      </c>
      <c r="G661" s="18">
        <v>0.51049999999999995</v>
      </c>
      <c r="H661" s="18">
        <v>0.192</v>
      </c>
      <c r="I661" s="18">
        <v>0.67500000000000004</v>
      </c>
      <c r="J661" s="18">
        <v>12</v>
      </c>
      <c r="K661" s="18">
        <v>13</v>
      </c>
      <c r="L661" s="18" t="s">
        <v>27</v>
      </c>
      <c r="M661" s="18" t="s">
        <v>28</v>
      </c>
      <c r="N661" s="18" t="s">
        <v>29</v>
      </c>
      <c r="O661" s="18">
        <v>4</v>
      </c>
      <c r="P661" s="18" t="s">
        <v>59</v>
      </c>
      <c r="Q661" s="18">
        <v>6.1</v>
      </c>
      <c r="R661" s="18">
        <f t="shared" si="63"/>
        <v>3</v>
      </c>
      <c r="S661" s="18">
        <f t="shared" si="64"/>
        <v>3</v>
      </c>
      <c r="T661" s="18">
        <f t="shared" si="65"/>
        <v>3</v>
      </c>
      <c r="U661" s="20" t="str">
        <f t="shared" si="66"/>
        <v>3</v>
      </c>
      <c r="V661" s="21">
        <f t="shared" si="67"/>
        <v>0.80884583333333337</v>
      </c>
      <c r="W661" s="21">
        <f t="shared" si="68"/>
        <v>0.80884583333333337</v>
      </c>
    </row>
    <row r="662" spans="1:23" x14ac:dyDescent="0.25">
      <c r="A662" s="18">
        <v>833</v>
      </c>
      <c r="B662" s="18" t="s">
        <v>17</v>
      </c>
      <c r="C662" s="18">
        <v>0.44</v>
      </c>
      <c r="D662" s="18">
        <v>0.36499999999999999</v>
      </c>
      <c r="E662" s="18">
        <v>0.115</v>
      </c>
      <c r="F662" s="18">
        <v>0.501</v>
      </c>
      <c r="G662" s="18">
        <v>0.24349999999999999</v>
      </c>
      <c r="H662" s="18">
        <v>8.4000000000000005E-2</v>
      </c>
      <c r="I662" s="18">
        <v>0.14649999999999999</v>
      </c>
      <c r="J662" s="18">
        <v>9</v>
      </c>
      <c r="K662" s="18">
        <v>12</v>
      </c>
      <c r="L662" s="18" t="s">
        <v>63</v>
      </c>
      <c r="M662" s="18" t="s">
        <v>64</v>
      </c>
      <c r="N662" s="18" t="s">
        <v>29</v>
      </c>
      <c r="O662" s="18">
        <v>3</v>
      </c>
      <c r="P662" s="18" t="s">
        <v>39</v>
      </c>
      <c r="Q662" s="18">
        <v>3.6</v>
      </c>
      <c r="R662" s="18">
        <f t="shared" si="63"/>
        <v>3</v>
      </c>
      <c r="S662" s="18">
        <f t="shared" si="64"/>
        <v>2</v>
      </c>
      <c r="T662" s="18">
        <f t="shared" si="65"/>
        <v>0</v>
      </c>
      <c r="U662" s="20" t="str">
        <f t="shared" si="66"/>
        <v>2</v>
      </c>
      <c r="V662" s="21">
        <f t="shared" si="67"/>
        <v>0.21876999999999999</v>
      </c>
      <c r="W662" s="21">
        <f t="shared" si="68"/>
        <v>0.175016</v>
      </c>
    </row>
    <row r="663" spans="1:23" x14ac:dyDescent="0.25">
      <c r="A663" s="18">
        <v>1614</v>
      </c>
      <c r="B663" s="18" t="s">
        <v>17</v>
      </c>
      <c r="C663" s="18">
        <v>0.55000000000000004</v>
      </c>
      <c r="D663" s="18">
        <v>0.42</v>
      </c>
      <c r="E663" s="18">
        <v>0.13500000000000001</v>
      </c>
      <c r="F663" s="18">
        <v>0.81599999999999995</v>
      </c>
      <c r="G663" s="18">
        <v>0.39950000000000002</v>
      </c>
      <c r="H663" s="18">
        <v>0.14849999999999999</v>
      </c>
      <c r="I663" s="18">
        <v>0.23</v>
      </c>
      <c r="J663" s="18">
        <v>12</v>
      </c>
      <c r="K663" s="18">
        <v>5</v>
      </c>
      <c r="L663" s="18" t="s">
        <v>49</v>
      </c>
      <c r="M663" s="18" t="s">
        <v>50</v>
      </c>
      <c r="N663" s="18" t="s">
        <v>51</v>
      </c>
      <c r="O663" s="18">
        <v>7</v>
      </c>
      <c r="P663" s="18" t="s">
        <v>26</v>
      </c>
      <c r="Q663" s="18">
        <v>2.5</v>
      </c>
      <c r="R663" s="18">
        <f t="shared" si="63"/>
        <v>3</v>
      </c>
      <c r="S663" s="18">
        <f t="shared" si="64"/>
        <v>2</v>
      </c>
      <c r="T663" s="18">
        <f t="shared" si="65"/>
        <v>0</v>
      </c>
      <c r="U663" s="20" t="str">
        <f t="shared" si="66"/>
        <v>2</v>
      </c>
      <c r="V663" s="21">
        <f t="shared" si="67"/>
        <v>0.38147999999999993</v>
      </c>
      <c r="W663" s="21">
        <f t="shared" si="68"/>
        <v>0.30518399999999996</v>
      </c>
    </row>
    <row r="664" spans="1:23" x14ac:dyDescent="0.25">
      <c r="A664" s="18">
        <v>2220</v>
      </c>
      <c r="B664" s="18" t="s">
        <v>22</v>
      </c>
      <c r="C664" s="18">
        <v>0.48499999999999999</v>
      </c>
      <c r="D664" s="18">
        <v>0.375</v>
      </c>
      <c r="E664" s="18">
        <v>0.14499999999999999</v>
      </c>
      <c r="F664" s="18">
        <v>0.58850000000000002</v>
      </c>
      <c r="G664" s="18">
        <v>0.23849999999999999</v>
      </c>
      <c r="H664" s="18">
        <v>0.11550000000000001</v>
      </c>
      <c r="I664" s="18">
        <v>0.19</v>
      </c>
      <c r="J664" s="18">
        <v>13</v>
      </c>
      <c r="K664" s="18">
        <v>14</v>
      </c>
      <c r="L664" s="18" t="s">
        <v>60</v>
      </c>
      <c r="M664" s="18" t="s">
        <v>61</v>
      </c>
      <c r="N664" s="18" t="s">
        <v>62</v>
      </c>
      <c r="O664" s="18">
        <v>5</v>
      </c>
      <c r="P664" s="18" t="s">
        <v>34</v>
      </c>
      <c r="Q664" s="18">
        <v>12.8</v>
      </c>
      <c r="R664" s="18">
        <f t="shared" si="63"/>
        <v>3</v>
      </c>
      <c r="S664" s="18">
        <f t="shared" si="64"/>
        <v>2</v>
      </c>
      <c r="T664" s="18">
        <f t="shared" si="65"/>
        <v>0</v>
      </c>
      <c r="U664" s="20" t="str">
        <f t="shared" si="66"/>
        <v>2</v>
      </c>
      <c r="V664" s="21">
        <f t="shared" si="67"/>
        <v>0.26531541666666669</v>
      </c>
      <c r="W664" s="21">
        <f t="shared" si="68"/>
        <v>0.21225233333333338</v>
      </c>
    </row>
    <row r="665" spans="1:23" x14ac:dyDescent="0.25">
      <c r="A665" s="18">
        <v>3551</v>
      </c>
      <c r="B665" s="18" t="s">
        <v>31</v>
      </c>
      <c r="C665" s="18">
        <v>0.505</v>
      </c>
      <c r="D665" s="18">
        <v>0.39</v>
      </c>
      <c r="E665" s="18">
        <v>0.115</v>
      </c>
      <c r="F665" s="18">
        <v>0.5585</v>
      </c>
      <c r="G665" s="18">
        <v>0.25750000000000001</v>
      </c>
      <c r="H665" s="18">
        <v>0.11899999999999999</v>
      </c>
      <c r="I665" s="18">
        <v>0.1535</v>
      </c>
      <c r="J665" s="18">
        <v>8</v>
      </c>
      <c r="K665" s="18">
        <v>2</v>
      </c>
      <c r="L665" s="18" t="s">
        <v>52</v>
      </c>
      <c r="M665" s="18" t="s">
        <v>53</v>
      </c>
      <c r="N665" s="18" t="s">
        <v>54</v>
      </c>
      <c r="O665" s="18">
        <v>8</v>
      </c>
      <c r="P665" s="18" t="s">
        <v>30</v>
      </c>
      <c r="Q665" s="18">
        <v>12.3</v>
      </c>
      <c r="R665" s="18">
        <f t="shared" si="63"/>
        <v>3</v>
      </c>
      <c r="S665" s="18">
        <f t="shared" si="64"/>
        <v>2</v>
      </c>
      <c r="T665" s="18">
        <f t="shared" si="65"/>
        <v>0</v>
      </c>
      <c r="U665" s="20" t="str">
        <f t="shared" si="66"/>
        <v>2</v>
      </c>
      <c r="V665" s="21">
        <f t="shared" si="67"/>
        <v>0.25225583333333335</v>
      </c>
      <c r="W665" s="21">
        <f t="shared" si="68"/>
        <v>0.20180466666666669</v>
      </c>
    </row>
    <row r="666" spans="1:23" x14ac:dyDescent="0.25">
      <c r="A666" s="18">
        <v>903</v>
      </c>
      <c r="B666" s="18" t="s">
        <v>17</v>
      </c>
      <c r="C666" s="18">
        <v>0.30499999999999999</v>
      </c>
      <c r="D666" s="18">
        <v>0.22</v>
      </c>
      <c r="E666" s="18">
        <v>7.0000000000000007E-2</v>
      </c>
      <c r="F666" s="18">
        <v>0.14099999999999999</v>
      </c>
      <c r="G666" s="18">
        <v>6.2E-2</v>
      </c>
      <c r="H666" s="18">
        <v>3.1E-2</v>
      </c>
      <c r="I666" s="18">
        <v>3.6999999999999998E-2</v>
      </c>
      <c r="J666" s="18">
        <v>5</v>
      </c>
      <c r="K666" s="18">
        <v>5</v>
      </c>
      <c r="L666" s="18" t="s">
        <v>49</v>
      </c>
      <c r="M666" s="18" t="s">
        <v>50</v>
      </c>
      <c r="N666" s="18" t="s">
        <v>51</v>
      </c>
      <c r="O666" s="18">
        <v>1</v>
      </c>
      <c r="P666" s="18" t="s">
        <v>21</v>
      </c>
      <c r="Q666" s="18">
        <v>22.1</v>
      </c>
      <c r="R666" s="18">
        <f t="shared" si="63"/>
        <v>3</v>
      </c>
      <c r="S666" s="18">
        <f t="shared" si="64"/>
        <v>2</v>
      </c>
      <c r="T666" s="18">
        <f t="shared" si="65"/>
        <v>0</v>
      </c>
      <c r="U666" s="20" t="str">
        <f t="shared" si="66"/>
        <v>2</v>
      </c>
      <c r="V666" s="21">
        <f t="shared" si="67"/>
        <v>5.3932499999999994E-2</v>
      </c>
      <c r="W666" s="21">
        <f t="shared" si="68"/>
        <v>4.3145999999999997E-2</v>
      </c>
    </row>
    <row r="667" spans="1:23" x14ac:dyDescent="0.25">
      <c r="A667" s="18">
        <v>4033</v>
      </c>
      <c r="B667" s="18" t="s">
        <v>17</v>
      </c>
      <c r="C667" s="18">
        <v>0.48499999999999999</v>
      </c>
      <c r="D667" s="18">
        <v>0.36499999999999999</v>
      </c>
      <c r="E667" s="18">
        <v>0.09</v>
      </c>
      <c r="F667" s="18">
        <v>0.65100000000000002</v>
      </c>
      <c r="G667" s="18">
        <v>0.3165</v>
      </c>
      <c r="H667" s="18">
        <v>0.13200000000000001</v>
      </c>
      <c r="I667" s="18">
        <v>0.18</v>
      </c>
      <c r="J667" s="18">
        <v>8</v>
      </c>
      <c r="K667" s="18">
        <v>9</v>
      </c>
      <c r="L667" s="18" t="s">
        <v>67</v>
      </c>
      <c r="M667" s="18" t="s">
        <v>68</v>
      </c>
      <c r="N667" s="18" t="s">
        <v>69</v>
      </c>
      <c r="O667" s="18">
        <v>7</v>
      </c>
      <c r="P667" s="18" t="s">
        <v>26</v>
      </c>
      <c r="Q667" s="18">
        <v>2.5</v>
      </c>
      <c r="R667" s="18">
        <f t="shared" si="63"/>
        <v>3</v>
      </c>
      <c r="S667" s="18">
        <f t="shared" si="64"/>
        <v>2</v>
      </c>
      <c r="T667" s="18">
        <f t="shared" si="65"/>
        <v>0</v>
      </c>
      <c r="U667" s="20" t="str">
        <f t="shared" si="66"/>
        <v>2</v>
      </c>
      <c r="V667" s="21">
        <f t="shared" si="67"/>
        <v>0.28643999999999997</v>
      </c>
      <c r="W667" s="21">
        <f t="shared" si="68"/>
        <v>0.22915199999999999</v>
      </c>
    </row>
    <row r="668" spans="1:23" x14ac:dyDescent="0.25">
      <c r="A668" s="18">
        <v>3751</v>
      </c>
      <c r="B668" s="18" t="s">
        <v>17</v>
      </c>
      <c r="C668" s="18">
        <v>0.435</v>
      </c>
      <c r="D668" s="18">
        <v>0.375</v>
      </c>
      <c r="E668" s="18">
        <v>0.11</v>
      </c>
      <c r="F668" s="18">
        <v>0.41549999999999998</v>
      </c>
      <c r="G668" s="18">
        <v>0.17</v>
      </c>
      <c r="H668" s="18">
        <v>7.5999999999999998E-2</v>
      </c>
      <c r="I668" s="18">
        <v>0.14499999999999999</v>
      </c>
      <c r="J668" s="18">
        <v>8</v>
      </c>
      <c r="K668" s="18">
        <v>5</v>
      </c>
      <c r="L668" s="18" t="s">
        <v>49</v>
      </c>
      <c r="M668" s="18" t="s">
        <v>50</v>
      </c>
      <c r="N668" s="18" t="s">
        <v>51</v>
      </c>
      <c r="O668" s="18">
        <v>10</v>
      </c>
      <c r="P668" s="18" t="s">
        <v>35</v>
      </c>
      <c r="Q668" s="18">
        <v>24.1</v>
      </c>
      <c r="R668" s="18">
        <f t="shared" si="63"/>
        <v>3</v>
      </c>
      <c r="S668" s="18">
        <f t="shared" si="64"/>
        <v>2</v>
      </c>
      <c r="T668" s="18">
        <f t="shared" si="65"/>
        <v>0</v>
      </c>
      <c r="U668" s="20" t="str">
        <f t="shared" si="66"/>
        <v>2</v>
      </c>
      <c r="V668" s="21">
        <f t="shared" si="67"/>
        <v>0.18143499999999999</v>
      </c>
      <c r="W668" s="21">
        <f t="shared" si="68"/>
        <v>0.145148</v>
      </c>
    </row>
    <row r="669" spans="1:23" x14ac:dyDescent="0.25">
      <c r="A669" s="18">
        <v>402</v>
      </c>
      <c r="B669" s="18" t="s">
        <v>31</v>
      </c>
      <c r="C669" s="18">
        <v>0.51500000000000001</v>
      </c>
      <c r="D669" s="18">
        <v>0.45500000000000002</v>
      </c>
      <c r="E669" s="18">
        <v>0.13500000000000001</v>
      </c>
      <c r="F669" s="18">
        <v>0.72250000000000003</v>
      </c>
      <c r="G669" s="18">
        <v>0.29499999999999998</v>
      </c>
      <c r="H669" s="18">
        <v>0.16250000000000001</v>
      </c>
      <c r="I669" s="18">
        <v>0.23499999999999999</v>
      </c>
      <c r="J669" s="18">
        <v>9</v>
      </c>
      <c r="K669" s="18">
        <v>6</v>
      </c>
      <c r="L669" s="18" t="s">
        <v>40</v>
      </c>
      <c r="M669" s="18" t="s">
        <v>41</v>
      </c>
      <c r="N669" s="18" t="s">
        <v>42</v>
      </c>
      <c r="O669" s="18">
        <v>10</v>
      </c>
      <c r="P669" s="18" t="s">
        <v>35</v>
      </c>
      <c r="Q669" s="18">
        <v>24.1</v>
      </c>
      <c r="R669" s="18">
        <f t="shared" si="63"/>
        <v>3</v>
      </c>
      <c r="S669" s="18">
        <f t="shared" si="64"/>
        <v>2</v>
      </c>
      <c r="T669" s="18">
        <f t="shared" si="65"/>
        <v>0</v>
      </c>
      <c r="U669" s="20" t="str">
        <f t="shared" si="66"/>
        <v>2</v>
      </c>
      <c r="V669" s="21">
        <f t="shared" si="67"/>
        <v>0.33776874999999995</v>
      </c>
      <c r="W669" s="21">
        <f t="shared" si="68"/>
        <v>0.27021499999999998</v>
      </c>
    </row>
    <row r="670" spans="1:23" x14ac:dyDescent="0.25">
      <c r="A670" s="18">
        <v>3568</v>
      </c>
      <c r="B670" s="18" t="s">
        <v>17</v>
      </c>
      <c r="C670" s="18">
        <v>0.57999999999999996</v>
      </c>
      <c r="D670" s="18">
        <v>0.46</v>
      </c>
      <c r="E670" s="18">
        <v>0.14000000000000001</v>
      </c>
      <c r="F670" s="18">
        <v>0.92649999999999999</v>
      </c>
      <c r="G670" s="18">
        <v>0.41349999999999998</v>
      </c>
      <c r="H670" s="18">
        <v>0.1845</v>
      </c>
      <c r="I670" s="18">
        <v>0.27</v>
      </c>
      <c r="J670" s="18">
        <v>10</v>
      </c>
      <c r="K670" s="18">
        <v>13</v>
      </c>
      <c r="L670" s="18" t="s">
        <v>27</v>
      </c>
      <c r="M670" s="18" t="s">
        <v>28</v>
      </c>
      <c r="N670" s="18" t="s">
        <v>29</v>
      </c>
      <c r="O670" s="18">
        <v>4</v>
      </c>
      <c r="P670" s="18" t="s">
        <v>59</v>
      </c>
      <c r="Q670" s="18">
        <v>6.1</v>
      </c>
      <c r="R670" s="18">
        <f t="shared" si="63"/>
        <v>3</v>
      </c>
      <c r="S670" s="18">
        <f t="shared" si="64"/>
        <v>3</v>
      </c>
      <c r="T670" s="18">
        <f t="shared" si="65"/>
        <v>3</v>
      </c>
      <c r="U670" s="20" t="str">
        <f t="shared" si="66"/>
        <v>3</v>
      </c>
      <c r="V670" s="21">
        <f t="shared" si="67"/>
        <v>0.44472</v>
      </c>
      <c r="W670" s="21">
        <f t="shared" si="68"/>
        <v>0.44472</v>
      </c>
    </row>
    <row r="671" spans="1:23" x14ac:dyDescent="0.25">
      <c r="A671" s="18">
        <v>1140</v>
      </c>
      <c r="B671" s="18" t="s">
        <v>22</v>
      </c>
      <c r="C671" s="18">
        <v>0.57499999999999996</v>
      </c>
      <c r="D671" s="18">
        <v>0.47</v>
      </c>
      <c r="E671" s="18">
        <v>0.16500000000000001</v>
      </c>
      <c r="F671" s="18">
        <v>0.86899999999999999</v>
      </c>
      <c r="G671" s="18">
        <v>0.435</v>
      </c>
      <c r="H671" s="18">
        <v>0.19700000000000001</v>
      </c>
      <c r="I671" s="18">
        <v>0.23799999999999999</v>
      </c>
      <c r="J671" s="18">
        <v>9</v>
      </c>
      <c r="K671" s="18">
        <v>5</v>
      </c>
      <c r="L671" s="18" t="s">
        <v>49</v>
      </c>
      <c r="M671" s="18" t="s">
        <v>50</v>
      </c>
      <c r="N671" s="18" t="s">
        <v>51</v>
      </c>
      <c r="O671" s="18">
        <v>8</v>
      </c>
      <c r="P671" s="18" t="s">
        <v>30</v>
      </c>
      <c r="Q671" s="18">
        <v>12.3</v>
      </c>
      <c r="R671" s="18">
        <f t="shared" si="63"/>
        <v>3</v>
      </c>
      <c r="S671" s="18">
        <f t="shared" si="64"/>
        <v>2</v>
      </c>
      <c r="T671" s="18">
        <f t="shared" si="65"/>
        <v>0</v>
      </c>
      <c r="U671" s="20" t="str">
        <f t="shared" si="66"/>
        <v>2</v>
      </c>
      <c r="V671" s="21">
        <f t="shared" si="67"/>
        <v>0.42146499999999998</v>
      </c>
      <c r="W671" s="21">
        <f t="shared" si="68"/>
        <v>0.33717200000000003</v>
      </c>
    </row>
    <row r="672" spans="1:23" x14ac:dyDescent="0.25">
      <c r="A672" s="18">
        <v>3309</v>
      </c>
      <c r="B672" s="18" t="s">
        <v>31</v>
      </c>
      <c r="C672" s="18">
        <v>0.27500000000000002</v>
      </c>
      <c r="D672" s="18">
        <v>0.2</v>
      </c>
      <c r="E672" s="18">
        <v>0.08</v>
      </c>
      <c r="F672" s="18">
        <v>9.9000000000000005E-2</v>
      </c>
      <c r="G672" s="18">
        <v>3.6999999999999998E-2</v>
      </c>
      <c r="H672" s="18">
        <v>2.4E-2</v>
      </c>
      <c r="I672" s="18">
        <v>0.03</v>
      </c>
      <c r="J672" s="18">
        <v>5</v>
      </c>
      <c r="K672" s="18">
        <v>12</v>
      </c>
      <c r="L672" s="18" t="s">
        <v>63</v>
      </c>
      <c r="M672" s="18" t="s">
        <v>64</v>
      </c>
      <c r="N672" s="18" t="s">
        <v>29</v>
      </c>
      <c r="O672" s="18">
        <v>6</v>
      </c>
      <c r="P672" s="18" t="s">
        <v>79</v>
      </c>
      <c r="Q672" s="18">
        <v>14.1</v>
      </c>
      <c r="R672" s="18">
        <f t="shared" si="63"/>
        <v>3</v>
      </c>
      <c r="S672" s="18">
        <f t="shared" si="64"/>
        <v>2</v>
      </c>
      <c r="T672" s="18">
        <f t="shared" si="65"/>
        <v>0</v>
      </c>
      <c r="U672" s="20" t="str">
        <f t="shared" si="66"/>
        <v>2</v>
      </c>
      <c r="V672" s="21">
        <f t="shared" si="67"/>
        <v>3.7207500000000004E-2</v>
      </c>
      <c r="W672" s="21">
        <f t="shared" si="68"/>
        <v>2.9766000000000004E-2</v>
      </c>
    </row>
    <row r="673" spans="1:23" x14ac:dyDescent="0.25">
      <c r="A673" s="18">
        <v>2010</v>
      </c>
      <c r="B673" s="18" t="s">
        <v>17</v>
      </c>
      <c r="C673" s="18">
        <v>0.43</v>
      </c>
      <c r="D673" s="18">
        <v>0.32</v>
      </c>
      <c r="E673" s="18">
        <v>0.11</v>
      </c>
      <c r="F673" s="18">
        <v>0.36749999999999999</v>
      </c>
      <c r="G673" s="18">
        <v>0.16750000000000001</v>
      </c>
      <c r="H673" s="18">
        <v>0.10199999999999999</v>
      </c>
      <c r="I673" s="18">
        <v>0.105</v>
      </c>
      <c r="J673" s="18">
        <v>8</v>
      </c>
      <c r="K673" s="18">
        <v>1</v>
      </c>
      <c r="L673" s="18" t="s">
        <v>65</v>
      </c>
      <c r="M673" s="18" t="s">
        <v>66</v>
      </c>
      <c r="N673" s="18" t="s">
        <v>29</v>
      </c>
      <c r="O673" s="18">
        <v>7</v>
      </c>
      <c r="P673" s="18" t="s">
        <v>26</v>
      </c>
      <c r="Q673" s="18">
        <v>2.5</v>
      </c>
      <c r="R673" s="18">
        <f t="shared" si="63"/>
        <v>3</v>
      </c>
      <c r="S673" s="18">
        <f t="shared" si="64"/>
        <v>2</v>
      </c>
      <c r="T673" s="18">
        <f t="shared" si="65"/>
        <v>0</v>
      </c>
      <c r="U673" s="20" t="str">
        <f t="shared" si="66"/>
        <v>2</v>
      </c>
      <c r="V673" s="21">
        <f t="shared" si="67"/>
        <v>0.15679999999999999</v>
      </c>
      <c r="W673" s="21">
        <f t="shared" si="68"/>
        <v>0.12544</v>
      </c>
    </row>
    <row r="674" spans="1:23" x14ac:dyDescent="0.25">
      <c r="A674" s="18">
        <v>927</v>
      </c>
      <c r="B674" s="18" t="s">
        <v>17</v>
      </c>
      <c r="C674" s="18">
        <v>0.43</v>
      </c>
      <c r="D674" s="18">
        <v>0.32500000000000001</v>
      </c>
      <c r="E674" s="18">
        <v>0.09</v>
      </c>
      <c r="F674" s="18">
        <v>0.42499999999999999</v>
      </c>
      <c r="G674" s="18">
        <v>0.217</v>
      </c>
      <c r="H674" s="18">
        <v>8.6999999999999994E-2</v>
      </c>
      <c r="I674" s="18">
        <v>9.5000000000000001E-2</v>
      </c>
      <c r="J674" s="18">
        <v>7</v>
      </c>
      <c r="K674" s="18">
        <v>2</v>
      </c>
      <c r="L674" s="18" t="s">
        <v>52</v>
      </c>
      <c r="M674" s="18" t="s">
        <v>53</v>
      </c>
      <c r="N674" s="18" t="s">
        <v>54</v>
      </c>
      <c r="O674" s="18">
        <v>9</v>
      </c>
      <c r="P674" s="18" t="s">
        <v>58</v>
      </c>
      <c r="Q674" s="18">
        <v>1.9</v>
      </c>
      <c r="R674" s="18">
        <f t="shared" si="63"/>
        <v>3</v>
      </c>
      <c r="S674" s="18">
        <f t="shared" si="64"/>
        <v>2</v>
      </c>
      <c r="T674" s="18">
        <f t="shared" si="65"/>
        <v>0</v>
      </c>
      <c r="U674" s="20" t="str">
        <f t="shared" si="66"/>
        <v>2</v>
      </c>
      <c r="V674" s="21">
        <f t="shared" si="67"/>
        <v>0.18027083333333332</v>
      </c>
      <c r="W674" s="21">
        <f t="shared" si="68"/>
        <v>0.14421666666666666</v>
      </c>
    </row>
    <row r="675" spans="1:23" x14ac:dyDescent="0.25">
      <c r="A675" s="18">
        <v>1332</v>
      </c>
      <c r="B675" s="18" t="s">
        <v>31</v>
      </c>
      <c r="C675" s="18">
        <v>0.56999999999999995</v>
      </c>
      <c r="D675" s="18">
        <v>0.435</v>
      </c>
      <c r="E675" s="18">
        <v>0.17</v>
      </c>
      <c r="F675" s="18">
        <v>0.873</v>
      </c>
      <c r="G675" s="18">
        <v>0.38200000000000001</v>
      </c>
      <c r="H675" s="18">
        <v>0.183</v>
      </c>
      <c r="I675" s="18">
        <v>0.27050000000000002</v>
      </c>
      <c r="J675" s="18">
        <v>10</v>
      </c>
      <c r="K675" s="18">
        <v>3</v>
      </c>
      <c r="L675" s="18" t="s">
        <v>46</v>
      </c>
      <c r="M675" s="18" t="s">
        <v>47</v>
      </c>
      <c r="N675" s="18" t="s">
        <v>48</v>
      </c>
      <c r="O675" s="18">
        <v>6</v>
      </c>
      <c r="P675" s="18" t="s">
        <v>79</v>
      </c>
      <c r="Q675" s="18">
        <v>14.1</v>
      </c>
      <c r="R675" s="18">
        <f t="shared" si="63"/>
        <v>3</v>
      </c>
      <c r="S675" s="18">
        <f t="shared" si="64"/>
        <v>2</v>
      </c>
      <c r="T675" s="18">
        <f t="shared" si="65"/>
        <v>0</v>
      </c>
      <c r="U675" s="20" t="str">
        <f t="shared" si="66"/>
        <v>2</v>
      </c>
      <c r="V675" s="21">
        <f t="shared" si="67"/>
        <v>0.41831250000000009</v>
      </c>
      <c r="W675" s="21">
        <f t="shared" si="68"/>
        <v>0.33465000000000011</v>
      </c>
    </row>
    <row r="676" spans="1:23" x14ac:dyDescent="0.25">
      <c r="A676" s="18">
        <v>3641</v>
      </c>
      <c r="B676" s="18" t="s">
        <v>17</v>
      </c>
      <c r="C676" s="18">
        <v>0.44500000000000001</v>
      </c>
      <c r="D676" s="18">
        <v>0.34499999999999997</v>
      </c>
      <c r="E676" s="18">
        <v>0.12</v>
      </c>
      <c r="F676" s="18">
        <v>0.40350000000000003</v>
      </c>
      <c r="G676" s="18">
        <v>0.16900000000000001</v>
      </c>
      <c r="H676" s="18">
        <v>8.2500000000000004E-2</v>
      </c>
      <c r="I676" s="18">
        <v>0.13</v>
      </c>
      <c r="J676" s="18">
        <v>7</v>
      </c>
      <c r="K676" s="18">
        <v>7</v>
      </c>
      <c r="L676" s="18" t="s">
        <v>43</v>
      </c>
      <c r="M676" s="18" t="s">
        <v>44</v>
      </c>
      <c r="N676" s="18" t="s">
        <v>45</v>
      </c>
      <c r="O676" s="18">
        <v>3</v>
      </c>
      <c r="P676" s="18" t="s">
        <v>39</v>
      </c>
      <c r="Q676" s="18">
        <v>3.6</v>
      </c>
      <c r="R676" s="18">
        <f t="shared" si="63"/>
        <v>3</v>
      </c>
      <c r="S676" s="18">
        <f t="shared" si="64"/>
        <v>2</v>
      </c>
      <c r="T676" s="18">
        <f t="shared" si="65"/>
        <v>0</v>
      </c>
      <c r="U676" s="20" t="str">
        <f t="shared" si="66"/>
        <v>2</v>
      </c>
      <c r="V676" s="21">
        <f t="shared" si="67"/>
        <v>0.1755225</v>
      </c>
      <c r="W676" s="21">
        <f t="shared" si="68"/>
        <v>0.14041800000000002</v>
      </c>
    </row>
    <row r="677" spans="1:23" x14ac:dyDescent="0.25">
      <c r="A677" s="18">
        <v>2099</v>
      </c>
      <c r="B677" s="18" t="s">
        <v>31</v>
      </c>
      <c r="C677" s="18">
        <v>0.47</v>
      </c>
      <c r="D677" s="18">
        <v>0.35</v>
      </c>
      <c r="E677" s="18">
        <v>0.1</v>
      </c>
      <c r="F677" s="18">
        <v>0.47749999999999998</v>
      </c>
      <c r="G677" s="18">
        <v>0.1885</v>
      </c>
      <c r="H677" s="18">
        <v>8.8499999999999995E-2</v>
      </c>
      <c r="I677" s="18">
        <v>0.17499999999999999</v>
      </c>
      <c r="J677" s="18">
        <v>8</v>
      </c>
      <c r="K677" s="18">
        <v>11</v>
      </c>
      <c r="L677" s="18" t="s">
        <v>37</v>
      </c>
      <c r="M677" s="18" t="s">
        <v>38</v>
      </c>
      <c r="N677" s="18" t="s">
        <v>29</v>
      </c>
      <c r="O677" s="18">
        <v>4</v>
      </c>
      <c r="P677" s="18" t="s">
        <v>59</v>
      </c>
      <c r="Q677" s="18">
        <v>6.1</v>
      </c>
      <c r="R677" s="18">
        <f t="shared" si="63"/>
        <v>3</v>
      </c>
      <c r="S677" s="18">
        <f t="shared" si="64"/>
        <v>2</v>
      </c>
      <c r="T677" s="18">
        <f t="shared" si="65"/>
        <v>0</v>
      </c>
      <c r="U677" s="20" t="str">
        <f t="shared" si="66"/>
        <v>2</v>
      </c>
      <c r="V677" s="21">
        <f t="shared" si="67"/>
        <v>0.20850833333333332</v>
      </c>
      <c r="W677" s="21">
        <f t="shared" si="68"/>
        <v>0.16680666666666666</v>
      </c>
    </row>
    <row r="678" spans="1:23" x14ac:dyDescent="0.25">
      <c r="A678" s="18">
        <v>2887</v>
      </c>
      <c r="B678" s="18" t="s">
        <v>31</v>
      </c>
      <c r="C678" s="18">
        <v>0.505</v>
      </c>
      <c r="D678" s="18">
        <v>0.36499999999999999</v>
      </c>
      <c r="E678" s="18">
        <v>0.115</v>
      </c>
      <c r="F678" s="18">
        <v>0.52100000000000002</v>
      </c>
      <c r="G678" s="18">
        <v>0.25</v>
      </c>
      <c r="H678" s="18">
        <v>9.6000000000000002E-2</v>
      </c>
      <c r="I678" s="18">
        <v>0.15</v>
      </c>
      <c r="J678" s="18">
        <v>8</v>
      </c>
      <c r="K678" s="18">
        <v>3</v>
      </c>
      <c r="L678" s="18" t="s">
        <v>46</v>
      </c>
      <c r="M678" s="18" t="s">
        <v>47</v>
      </c>
      <c r="N678" s="18" t="s">
        <v>48</v>
      </c>
      <c r="O678" s="18">
        <v>7</v>
      </c>
      <c r="P678" s="18" t="s">
        <v>26</v>
      </c>
      <c r="Q678" s="18">
        <v>2.5</v>
      </c>
      <c r="R678" s="18">
        <f t="shared" si="63"/>
        <v>3</v>
      </c>
      <c r="S678" s="18">
        <f t="shared" si="64"/>
        <v>2</v>
      </c>
      <c r="T678" s="18">
        <f t="shared" si="65"/>
        <v>0</v>
      </c>
      <c r="U678" s="20" t="str">
        <f t="shared" si="66"/>
        <v>2</v>
      </c>
      <c r="V678" s="21">
        <f t="shared" si="67"/>
        <v>0.23314750000000001</v>
      </c>
      <c r="W678" s="21">
        <f t="shared" si="68"/>
        <v>0.18651800000000002</v>
      </c>
    </row>
    <row r="679" spans="1:23" x14ac:dyDescent="0.25">
      <c r="A679" s="18">
        <v>3005</v>
      </c>
      <c r="B679" s="18" t="s">
        <v>22</v>
      </c>
      <c r="C679" s="18">
        <v>0.67</v>
      </c>
      <c r="D679" s="18">
        <v>0.51500000000000001</v>
      </c>
      <c r="E679" s="18">
        <v>0.17</v>
      </c>
      <c r="F679" s="18">
        <v>1.4265000000000001</v>
      </c>
      <c r="G679" s="18">
        <v>0.66049999999999998</v>
      </c>
      <c r="H679" s="18">
        <v>0.33950000000000002</v>
      </c>
      <c r="I679" s="18">
        <v>0.37</v>
      </c>
      <c r="J679" s="18">
        <v>11</v>
      </c>
      <c r="K679" s="18">
        <v>3</v>
      </c>
      <c r="L679" s="18" t="s">
        <v>46</v>
      </c>
      <c r="M679" s="18" t="s">
        <v>47</v>
      </c>
      <c r="N679" s="18" t="s">
        <v>48</v>
      </c>
      <c r="O679" s="18">
        <v>1</v>
      </c>
      <c r="P679" s="18" t="s">
        <v>21</v>
      </c>
      <c r="Q679" s="18">
        <v>22.1</v>
      </c>
      <c r="R679" s="18">
        <f t="shared" si="63"/>
        <v>3</v>
      </c>
      <c r="S679" s="18">
        <f t="shared" si="64"/>
        <v>2</v>
      </c>
      <c r="T679" s="18">
        <f t="shared" si="65"/>
        <v>0</v>
      </c>
      <c r="U679" s="20" t="str">
        <f t="shared" si="66"/>
        <v>2</v>
      </c>
      <c r="V679" s="21">
        <f t="shared" si="67"/>
        <v>0.72632625000000006</v>
      </c>
      <c r="W679" s="21">
        <f t="shared" si="68"/>
        <v>0.58106100000000005</v>
      </c>
    </row>
    <row r="680" spans="1:23" x14ac:dyDescent="0.25">
      <c r="A680" s="18">
        <v>2097</v>
      </c>
      <c r="B680" s="18" t="s">
        <v>31</v>
      </c>
      <c r="C680" s="18">
        <v>0.5</v>
      </c>
      <c r="D680" s="18">
        <v>0.39</v>
      </c>
      <c r="E680" s="18">
        <v>0.14499999999999999</v>
      </c>
      <c r="F680" s="18">
        <v>0.65100000000000002</v>
      </c>
      <c r="G680" s="18">
        <v>0.27300000000000002</v>
      </c>
      <c r="H680" s="18">
        <v>0.13200000000000001</v>
      </c>
      <c r="I680" s="18">
        <v>0.22</v>
      </c>
      <c r="J680" s="18">
        <v>11</v>
      </c>
      <c r="K680" s="18">
        <v>11</v>
      </c>
      <c r="L680" s="18" t="s">
        <v>37</v>
      </c>
      <c r="M680" s="18" t="s">
        <v>38</v>
      </c>
      <c r="N680" s="18" t="s">
        <v>29</v>
      </c>
      <c r="O680" s="18">
        <v>6</v>
      </c>
      <c r="P680" s="18" t="s">
        <v>79</v>
      </c>
      <c r="Q680" s="18">
        <v>14.1</v>
      </c>
      <c r="R680" s="18">
        <f t="shared" si="63"/>
        <v>3</v>
      </c>
      <c r="S680" s="18">
        <f t="shared" si="64"/>
        <v>2</v>
      </c>
      <c r="T680" s="18">
        <f t="shared" si="65"/>
        <v>0</v>
      </c>
      <c r="U680" s="20" t="str">
        <f t="shared" si="66"/>
        <v>2</v>
      </c>
      <c r="V680" s="21">
        <f t="shared" si="67"/>
        <v>0.29674750000000005</v>
      </c>
      <c r="W680" s="21">
        <f t="shared" si="68"/>
        <v>0.23739800000000005</v>
      </c>
    </row>
    <row r="681" spans="1:23" x14ac:dyDescent="0.25">
      <c r="A681" s="18">
        <v>2571</v>
      </c>
      <c r="B681" s="18" t="s">
        <v>17</v>
      </c>
      <c r="C681" s="18">
        <v>0.46500000000000002</v>
      </c>
      <c r="D681" s="18">
        <v>0.35499999999999998</v>
      </c>
      <c r="E681" s="18">
        <v>0.11</v>
      </c>
      <c r="F681" s="18">
        <v>0.47399999999999998</v>
      </c>
      <c r="G681" s="18">
        <v>0.23</v>
      </c>
      <c r="H681" s="18">
        <v>0.10050000000000001</v>
      </c>
      <c r="I681" s="18">
        <v>0.12</v>
      </c>
      <c r="J681" s="18">
        <v>7</v>
      </c>
      <c r="K681" s="18">
        <v>2</v>
      </c>
      <c r="L681" s="18" t="s">
        <v>52</v>
      </c>
      <c r="M681" s="18" t="s">
        <v>53</v>
      </c>
      <c r="N681" s="18" t="s">
        <v>54</v>
      </c>
      <c r="O681" s="18">
        <v>6</v>
      </c>
      <c r="P681" s="18" t="s">
        <v>79</v>
      </c>
      <c r="Q681" s="18">
        <v>14.1</v>
      </c>
      <c r="R681" s="18">
        <f t="shared" si="63"/>
        <v>3</v>
      </c>
      <c r="S681" s="18">
        <f t="shared" si="64"/>
        <v>2</v>
      </c>
      <c r="T681" s="18">
        <f t="shared" si="65"/>
        <v>0</v>
      </c>
      <c r="U681" s="20" t="str">
        <f t="shared" si="66"/>
        <v>2</v>
      </c>
      <c r="V681" s="21">
        <f t="shared" si="67"/>
        <v>0.20776999999999998</v>
      </c>
      <c r="W681" s="21">
        <f t="shared" si="68"/>
        <v>0.166216</v>
      </c>
    </row>
    <row r="682" spans="1:23" x14ac:dyDescent="0.25">
      <c r="A682" s="18">
        <v>183</v>
      </c>
      <c r="B682" s="18" t="s">
        <v>22</v>
      </c>
      <c r="C682" s="18">
        <v>0.56000000000000005</v>
      </c>
      <c r="D682" s="18">
        <v>0.45</v>
      </c>
      <c r="E682" s="18">
        <v>0.16</v>
      </c>
      <c r="F682" s="18">
        <v>1.0235000000000001</v>
      </c>
      <c r="G682" s="18">
        <v>0.42899999999999999</v>
      </c>
      <c r="H682" s="18">
        <v>0.26800000000000002</v>
      </c>
      <c r="I682" s="18">
        <v>0.3</v>
      </c>
      <c r="J682" s="18">
        <v>10</v>
      </c>
      <c r="K682" s="18">
        <v>8</v>
      </c>
      <c r="L682" s="18" t="s">
        <v>55</v>
      </c>
      <c r="M682" s="18" t="s">
        <v>56</v>
      </c>
      <c r="N682" s="18" t="s">
        <v>57</v>
      </c>
      <c r="O682" s="18">
        <v>8</v>
      </c>
      <c r="P682" s="18" t="s">
        <v>30</v>
      </c>
      <c r="Q682" s="18">
        <v>12.3</v>
      </c>
      <c r="R682" s="18">
        <f t="shared" si="63"/>
        <v>3</v>
      </c>
      <c r="S682" s="18">
        <f t="shared" si="64"/>
        <v>2</v>
      </c>
      <c r="T682" s="18">
        <f t="shared" si="65"/>
        <v>0</v>
      </c>
      <c r="U682" s="20" t="str">
        <f t="shared" si="66"/>
        <v>2</v>
      </c>
      <c r="V682" s="21">
        <f t="shared" si="67"/>
        <v>0.4895741666666667</v>
      </c>
      <c r="W682" s="21">
        <f t="shared" si="68"/>
        <v>0.39165933333333336</v>
      </c>
    </row>
    <row r="683" spans="1:23" x14ac:dyDescent="0.25">
      <c r="A683" s="18">
        <v>2811</v>
      </c>
      <c r="B683" s="18" t="s">
        <v>31</v>
      </c>
      <c r="C683" s="18">
        <v>0.72</v>
      </c>
      <c r="D683" s="18">
        <v>0.55000000000000004</v>
      </c>
      <c r="E683" s="18">
        <v>0.20499999999999999</v>
      </c>
      <c r="F683" s="18">
        <v>2.165</v>
      </c>
      <c r="G683" s="18">
        <v>1.1054999999999999</v>
      </c>
      <c r="H683" s="18">
        <v>0.52500000000000002</v>
      </c>
      <c r="I683" s="18">
        <v>0.40400000000000003</v>
      </c>
      <c r="J683" s="18">
        <v>10</v>
      </c>
      <c r="K683" s="18">
        <v>12</v>
      </c>
      <c r="L683" s="18" t="s">
        <v>63</v>
      </c>
      <c r="M683" s="18" t="s">
        <v>64</v>
      </c>
      <c r="N683" s="18" t="s">
        <v>29</v>
      </c>
      <c r="O683" s="18">
        <v>9</v>
      </c>
      <c r="P683" s="18" t="s">
        <v>58</v>
      </c>
      <c r="Q683" s="18">
        <v>1.9</v>
      </c>
      <c r="R683" s="18">
        <f t="shared" si="63"/>
        <v>3</v>
      </c>
      <c r="S683" s="18">
        <f t="shared" si="64"/>
        <v>3</v>
      </c>
      <c r="T683" s="18">
        <f t="shared" si="65"/>
        <v>3</v>
      </c>
      <c r="U683" s="20" t="str">
        <f t="shared" si="66"/>
        <v>3</v>
      </c>
      <c r="V683" s="21">
        <f t="shared" si="67"/>
        <v>1.1456458333333335</v>
      </c>
      <c r="W683" s="21">
        <f t="shared" si="68"/>
        <v>1.1456458333333335</v>
      </c>
    </row>
    <row r="684" spans="1:23" x14ac:dyDescent="0.25">
      <c r="A684" s="18">
        <v>970</v>
      </c>
      <c r="B684" s="18" t="s">
        <v>31</v>
      </c>
      <c r="C684" s="18">
        <v>0.51</v>
      </c>
      <c r="D684" s="18">
        <v>0.41</v>
      </c>
      <c r="E684" s="18">
        <v>0.14499999999999999</v>
      </c>
      <c r="F684" s="18">
        <v>0.79600000000000004</v>
      </c>
      <c r="G684" s="18">
        <v>0.38650000000000001</v>
      </c>
      <c r="H684" s="18">
        <v>0.18149999999999999</v>
      </c>
      <c r="I684" s="18">
        <v>0.19550000000000001</v>
      </c>
      <c r="J684" s="18">
        <v>8</v>
      </c>
      <c r="K684" s="18">
        <v>2</v>
      </c>
      <c r="L684" s="18" t="s">
        <v>52</v>
      </c>
      <c r="M684" s="18" t="s">
        <v>53</v>
      </c>
      <c r="N684" s="18" t="s">
        <v>54</v>
      </c>
      <c r="O684" s="18">
        <v>7</v>
      </c>
      <c r="P684" s="18" t="s">
        <v>26</v>
      </c>
      <c r="Q684" s="18">
        <v>2.5</v>
      </c>
      <c r="R684" s="18">
        <f t="shared" si="63"/>
        <v>3</v>
      </c>
      <c r="S684" s="18">
        <f t="shared" si="64"/>
        <v>2</v>
      </c>
      <c r="T684" s="18">
        <f t="shared" si="65"/>
        <v>0</v>
      </c>
      <c r="U684" s="20" t="str">
        <f t="shared" si="66"/>
        <v>2</v>
      </c>
      <c r="V684" s="21">
        <f t="shared" si="67"/>
        <v>0.36682333333333345</v>
      </c>
      <c r="W684" s="21">
        <f t="shared" si="68"/>
        <v>0.29345866666666676</v>
      </c>
    </row>
    <row r="685" spans="1:23" x14ac:dyDescent="0.25">
      <c r="A685" s="18">
        <v>57</v>
      </c>
      <c r="B685" s="18" t="s">
        <v>31</v>
      </c>
      <c r="C685" s="18">
        <v>0.44500000000000001</v>
      </c>
      <c r="D685" s="18">
        <v>0.35</v>
      </c>
      <c r="E685" s="18">
        <v>0.12</v>
      </c>
      <c r="F685" s="18">
        <v>0.4425</v>
      </c>
      <c r="G685" s="18">
        <v>0.192</v>
      </c>
      <c r="H685" s="18">
        <v>9.5500000000000002E-2</v>
      </c>
      <c r="I685" s="18">
        <v>0.13500000000000001</v>
      </c>
      <c r="J685" s="18">
        <v>8</v>
      </c>
      <c r="K685" s="18">
        <v>8</v>
      </c>
      <c r="L685" s="18" t="s">
        <v>55</v>
      </c>
      <c r="M685" s="18" t="s">
        <v>56</v>
      </c>
      <c r="N685" s="18" t="s">
        <v>57</v>
      </c>
      <c r="O685" s="18">
        <v>6</v>
      </c>
      <c r="P685" s="18" t="s">
        <v>79</v>
      </c>
      <c r="Q685" s="18">
        <v>14.1</v>
      </c>
      <c r="R685" s="18">
        <f t="shared" si="63"/>
        <v>3</v>
      </c>
      <c r="S685" s="18">
        <f t="shared" si="64"/>
        <v>2</v>
      </c>
      <c r="T685" s="18">
        <f t="shared" si="65"/>
        <v>0</v>
      </c>
      <c r="U685" s="20" t="str">
        <f t="shared" si="66"/>
        <v>2</v>
      </c>
      <c r="V685" s="21">
        <f t="shared" si="67"/>
        <v>0.19285624999999998</v>
      </c>
      <c r="W685" s="21">
        <f t="shared" si="68"/>
        <v>0.15428500000000001</v>
      </c>
    </row>
    <row r="686" spans="1:23" x14ac:dyDescent="0.25">
      <c r="A686" s="18">
        <v>2218</v>
      </c>
      <c r="B686" s="18" t="s">
        <v>22</v>
      </c>
      <c r="C686" s="18">
        <v>0.51500000000000001</v>
      </c>
      <c r="D686" s="18">
        <v>0.41499999999999998</v>
      </c>
      <c r="E686" s="18">
        <v>0.13</v>
      </c>
      <c r="F686" s="18">
        <v>0.76400000000000001</v>
      </c>
      <c r="G686" s="18">
        <v>0.27600000000000002</v>
      </c>
      <c r="H686" s="18">
        <v>0.19600000000000001</v>
      </c>
      <c r="I686" s="18">
        <v>0.25</v>
      </c>
      <c r="J686" s="18">
        <v>13</v>
      </c>
      <c r="K686" s="18">
        <v>5</v>
      </c>
      <c r="L686" s="18" t="s">
        <v>49</v>
      </c>
      <c r="M686" s="18" t="s">
        <v>50</v>
      </c>
      <c r="N686" s="18" t="s">
        <v>51</v>
      </c>
      <c r="O686" s="18">
        <v>3</v>
      </c>
      <c r="P686" s="18" t="s">
        <v>39</v>
      </c>
      <c r="Q686" s="18">
        <v>3.6</v>
      </c>
      <c r="R686" s="18">
        <f t="shared" si="63"/>
        <v>3</v>
      </c>
      <c r="S686" s="18">
        <f t="shared" si="64"/>
        <v>2</v>
      </c>
      <c r="T686" s="18">
        <f t="shared" si="65"/>
        <v>0</v>
      </c>
      <c r="U686" s="20" t="str">
        <f t="shared" si="66"/>
        <v>2</v>
      </c>
      <c r="V686" s="21">
        <f t="shared" si="67"/>
        <v>0.35143999999999992</v>
      </c>
      <c r="W686" s="21">
        <f t="shared" si="68"/>
        <v>0.28115199999999996</v>
      </c>
    </row>
    <row r="687" spans="1:23" x14ac:dyDescent="0.25">
      <c r="A687" s="18">
        <v>193</v>
      </c>
      <c r="B687" s="18" t="s">
        <v>31</v>
      </c>
      <c r="C687" s="18">
        <v>0.57999999999999996</v>
      </c>
      <c r="D687" s="18">
        <v>0.45</v>
      </c>
      <c r="E687" s="18">
        <v>0.15</v>
      </c>
      <c r="F687" s="18">
        <v>0.92700000000000005</v>
      </c>
      <c r="G687" s="18">
        <v>0.27600000000000002</v>
      </c>
      <c r="H687" s="18">
        <v>0.18149999999999999</v>
      </c>
      <c r="I687" s="18">
        <v>0.36</v>
      </c>
      <c r="J687" s="18">
        <v>14</v>
      </c>
      <c r="K687" s="18">
        <v>8</v>
      </c>
      <c r="L687" s="18" t="s">
        <v>55</v>
      </c>
      <c r="M687" s="18" t="s">
        <v>56</v>
      </c>
      <c r="N687" s="18" t="s">
        <v>57</v>
      </c>
      <c r="O687" s="18">
        <v>5</v>
      </c>
      <c r="P687" s="18" t="s">
        <v>34</v>
      </c>
      <c r="Q687" s="18">
        <v>12.8</v>
      </c>
      <c r="R687" s="18">
        <f t="shared" si="63"/>
        <v>3</v>
      </c>
      <c r="S687" s="18">
        <f t="shared" si="64"/>
        <v>2</v>
      </c>
      <c r="T687" s="18">
        <f t="shared" si="65"/>
        <v>0</v>
      </c>
      <c r="U687" s="20" t="str">
        <f t="shared" si="66"/>
        <v>2</v>
      </c>
      <c r="V687" s="21">
        <f t="shared" si="67"/>
        <v>0.44495999999999997</v>
      </c>
      <c r="W687" s="21">
        <f t="shared" si="68"/>
        <v>0.35596800000000001</v>
      </c>
    </row>
    <row r="688" spans="1:23" x14ac:dyDescent="0.25">
      <c r="A688" s="18">
        <v>1970</v>
      </c>
      <c r="B688" s="18" t="s">
        <v>22</v>
      </c>
      <c r="C688" s="18">
        <v>0.67</v>
      </c>
      <c r="D688" s="18">
        <v>0.53</v>
      </c>
      <c r="E688" s="18">
        <v>0.20499999999999999</v>
      </c>
      <c r="F688" s="18">
        <v>1.4015</v>
      </c>
      <c r="G688" s="18">
        <v>0.64300000000000002</v>
      </c>
      <c r="H688" s="18">
        <v>0.2465</v>
      </c>
      <c r="I688" s="18">
        <v>0.41599999999999998</v>
      </c>
      <c r="J688" s="18">
        <v>12</v>
      </c>
      <c r="K688" s="18">
        <v>11</v>
      </c>
      <c r="L688" s="18" t="s">
        <v>37</v>
      </c>
      <c r="M688" s="18" t="s">
        <v>38</v>
      </c>
      <c r="N688" s="18" t="s">
        <v>29</v>
      </c>
      <c r="O688" s="18">
        <v>2</v>
      </c>
      <c r="P688" s="18" t="s">
        <v>70</v>
      </c>
      <c r="Q688" s="18">
        <v>18</v>
      </c>
      <c r="R688" s="18">
        <f t="shared" si="63"/>
        <v>3</v>
      </c>
      <c r="S688" s="18">
        <f t="shared" si="64"/>
        <v>2</v>
      </c>
      <c r="T688" s="18">
        <f t="shared" si="65"/>
        <v>0</v>
      </c>
      <c r="U688" s="20" t="str">
        <f t="shared" si="66"/>
        <v>2</v>
      </c>
      <c r="V688" s="21">
        <f t="shared" si="67"/>
        <v>0.72527625000000007</v>
      </c>
      <c r="W688" s="21">
        <f t="shared" si="68"/>
        <v>0.5802210000000001</v>
      </c>
    </row>
    <row r="689" spans="1:23" x14ac:dyDescent="0.25">
      <c r="A689" s="18">
        <v>384</v>
      </c>
      <c r="B689" s="18" t="s">
        <v>31</v>
      </c>
      <c r="C689" s="18">
        <v>0.47</v>
      </c>
      <c r="D689" s="18">
        <v>0.375</v>
      </c>
      <c r="E689" s="18">
        <v>0.12</v>
      </c>
      <c r="F689" s="18">
        <v>0.55649999999999999</v>
      </c>
      <c r="G689" s="18">
        <v>0.22600000000000001</v>
      </c>
      <c r="H689" s="18">
        <v>0.122</v>
      </c>
      <c r="I689" s="18">
        <v>0.19500000000000001</v>
      </c>
      <c r="J689" s="18">
        <v>12</v>
      </c>
      <c r="K689" s="18">
        <v>15</v>
      </c>
      <c r="L689" s="18" t="s">
        <v>32</v>
      </c>
      <c r="M689" s="18" t="s">
        <v>33</v>
      </c>
      <c r="N689" s="18" t="s">
        <v>29</v>
      </c>
      <c r="O689" s="18">
        <v>6</v>
      </c>
      <c r="P689" s="18" t="s">
        <v>79</v>
      </c>
      <c r="Q689" s="18">
        <v>14.1</v>
      </c>
      <c r="R689" s="18">
        <f t="shared" si="63"/>
        <v>3</v>
      </c>
      <c r="S689" s="18">
        <f t="shared" si="64"/>
        <v>2</v>
      </c>
      <c r="T689" s="18">
        <f t="shared" si="65"/>
        <v>0</v>
      </c>
      <c r="U689" s="20" t="str">
        <f t="shared" si="66"/>
        <v>2</v>
      </c>
      <c r="V689" s="21">
        <f t="shared" si="67"/>
        <v>0.24717875</v>
      </c>
      <c r="W689" s="21">
        <f t="shared" si="68"/>
        <v>0.197743</v>
      </c>
    </row>
    <row r="690" spans="1:23" x14ac:dyDescent="0.25">
      <c r="A690" s="18">
        <v>1357</v>
      </c>
      <c r="B690" s="18" t="s">
        <v>22</v>
      </c>
      <c r="C690" s="18">
        <v>0.6</v>
      </c>
      <c r="D690" s="18">
        <v>0.45500000000000002</v>
      </c>
      <c r="E690" s="18">
        <v>0.14499999999999999</v>
      </c>
      <c r="F690" s="18">
        <v>0.88949999999999996</v>
      </c>
      <c r="G690" s="18">
        <v>0.41899999999999998</v>
      </c>
      <c r="H690" s="18">
        <v>0.17150000000000001</v>
      </c>
      <c r="I690" s="18">
        <v>0.26900000000000002</v>
      </c>
      <c r="J690" s="18">
        <v>10</v>
      </c>
      <c r="K690" s="18">
        <v>5</v>
      </c>
      <c r="L690" s="18" t="s">
        <v>49</v>
      </c>
      <c r="M690" s="18" t="s">
        <v>50</v>
      </c>
      <c r="N690" s="18" t="s">
        <v>51</v>
      </c>
      <c r="O690" s="18">
        <v>1</v>
      </c>
      <c r="P690" s="18" t="s">
        <v>21</v>
      </c>
      <c r="Q690" s="18">
        <v>22.1</v>
      </c>
      <c r="R690" s="18">
        <f t="shared" si="63"/>
        <v>3</v>
      </c>
      <c r="S690" s="18">
        <f t="shared" si="64"/>
        <v>2</v>
      </c>
      <c r="T690" s="18">
        <f t="shared" si="65"/>
        <v>0</v>
      </c>
      <c r="U690" s="20" t="str">
        <f t="shared" si="66"/>
        <v>2</v>
      </c>
      <c r="V690" s="21">
        <f t="shared" si="67"/>
        <v>0.42992499999999995</v>
      </c>
      <c r="W690" s="21">
        <f t="shared" si="68"/>
        <v>0.34393999999999997</v>
      </c>
    </row>
    <row r="691" spans="1:23" x14ac:dyDescent="0.25">
      <c r="A691" s="18">
        <v>1830</v>
      </c>
      <c r="B691" s="18" t="s">
        <v>17</v>
      </c>
      <c r="C691" s="18">
        <v>0.36499999999999999</v>
      </c>
      <c r="D691" s="18">
        <v>0.27</v>
      </c>
      <c r="E691" s="18">
        <v>8.5000000000000006E-2</v>
      </c>
      <c r="F691" s="18">
        <v>0.19700000000000001</v>
      </c>
      <c r="G691" s="18">
        <v>8.1500000000000003E-2</v>
      </c>
      <c r="H691" s="18">
        <v>3.2500000000000001E-2</v>
      </c>
      <c r="I691" s="18">
        <v>6.5000000000000002E-2</v>
      </c>
      <c r="J691" s="18">
        <v>6</v>
      </c>
      <c r="K691" s="18">
        <v>14</v>
      </c>
      <c r="L691" s="18" t="s">
        <v>60</v>
      </c>
      <c r="M691" s="18" t="s">
        <v>61</v>
      </c>
      <c r="N691" s="18" t="s">
        <v>62</v>
      </c>
      <c r="O691" s="18">
        <v>5</v>
      </c>
      <c r="P691" s="18" t="s">
        <v>34</v>
      </c>
      <c r="Q691" s="18">
        <v>12.8</v>
      </c>
      <c r="R691" s="18">
        <f t="shared" si="63"/>
        <v>3</v>
      </c>
      <c r="S691" s="18">
        <f t="shared" si="64"/>
        <v>2</v>
      </c>
      <c r="T691" s="18">
        <f t="shared" si="65"/>
        <v>0</v>
      </c>
      <c r="U691" s="20" t="str">
        <f t="shared" si="66"/>
        <v>2</v>
      </c>
      <c r="V691" s="21">
        <f t="shared" si="67"/>
        <v>7.9456666666666662E-2</v>
      </c>
      <c r="W691" s="21">
        <f t="shared" si="68"/>
        <v>6.3565333333333335E-2</v>
      </c>
    </row>
    <row r="692" spans="1:23" x14ac:dyDescent="0.25">
      <c r="A692" s="18">
        <v>3386</v>
      </c>
      <c r="B692" s="18" t="s">
        <v>22</v>
      </c>
      <c r="C692" s="18">
        <v>0.47499999999999998</v>
      </c>
      <c r="D692" s="18">
        <v>0.35</v>
      </c>
      <c r="E692" s="18">
        <v>0.115</v>
      </c>
      <c r="F692" s="18">
        <v>0.48699999999999999</v>
      </c>
      <c r="G692" s="18">
        <v>0.19400000000000001</v>
      </c>
      <c r="H692" s="18">
        <v>0.14549999999999999</v>
      </c>
      <c r="I692" s="18">
        <v>0.125</v>
      </c>
      <c r="J692" s="18">
        <v>13</v>
      </c>
      <c r="K692" s="18">
        <v>10</v>
      </c>
      <c r="L692" s="18" t="s">
        <v>23</v>
      </c>
      <c r="M692" s="18" t="s">
        <v>24</v>
      </c>
      <c r="N692" s="18" t="s">
        <v>25</v>
      </c>
      <c r="O692" s="18">
        <v>5</v>
      </c>
      <c r="P692" s="18" t="s">
        <v>34</v>
      </c>
      <c r="Q692" s="18">
        <v>12.8</v>
      </c>
      <c r="R692" s="18">
        <f t="shared" si="63"/>
        <v>3</v>
      </c>
      <c r="S692" s="18">
        <f t="shared" si="64"/>
        <v>2</v>
      </c>
      <c r="T692" s="18">
        <f t="shared" si="65"/>
        <v>0</v>
      </c>
      <c r="U692" s="20" t="str">
        <f t="shared" si="66"/>
        <v>2</v>
      </c>
      <c r="V692" s="21">
        <f t="shared" si="67"/>
        <v>0.21428</v>
      </c>
      <c r="W692" s="21">
        <f t="shared" si="68"/>
        <v>0.17142400000000002</v>
      </c>
    </row>
    <row r="693" spans="1:23" x14ac:dyDescent="0.25">
      <c r="A693" s="18">
        <v>3366</v>
      </c>
      <c r="B693" s="18" t="s">
        <v>17</v>
      </c>
      <c r="C693" s="18">
        <v>0.44</v>
      </c>
      <c r="D693" s="18">
        <v>0.31</v>
      </c>
      <c r="E693" s="18">
        <v>0.115</v>
      </c>
      <c r="F693" s="18">
        <v>0.36249999999999999</v>
      </c>
      <c r="G693" s="18">
        <v>0.13400000000000001</v>
      </c>
      <c r="H693" s="18">
        <v>8.2000000000000003E-2</v>
      </c>
      <c r="I693" s="18">
        <v>0.12</v>
      </c>
      <c r="J693" s="18">
        <v>11</v>
      </c>
      <c r="K693" s="18">
        <v>2</v>
      </c>
      <c r="L693" s="18" t="s">
        <v>52</v>
      </c>
      <c r="M693" s="18" t="s">
        <v>53</v>
      </c>
      <c r="N693" s="18" t="s">
        <v>54</v>
      </c>
      <c r="O693" s="18">
        <v>8</v>
      </c>
      <c r="P693" s="18" t="s">
        <v>30</v>
      </c>
      <c r="Q693" s="18">
        <v>12.3</v>
      </c>
      <c r="R693" s="18">
        <f t="shared" si="63"/>
        <v>3</v>
      </c>
      <c r="S693" s="18">
        <f t="shared" si="64"/>
        <v>2</v>
      </c>
      <c r="T693" s="18">
        <f t="shared" si="65"/>
        <v>0</v>
      </c>
      <c r="U693" s="20" t="str">
        <f t="shared" si="66"/>
        <v>2</v>
      </c>
      <c r="V693" s="21">
        <f t="shared" si="67"/>
        <v>0.15496874999999999</v>
      </c>
      <c r="W693" s="21">
        <f t="shared" si="68"/>
        <v>0.123975</v>
      </c>
    </row>
    <row r="694" spans="1:23" x14ac:dyDescent="0.25">
      <c r="A694" s="18">
        <v>1141</v>
      </c>
      <c r="B694" s="18" t="s">
        <v>31</v>
      </c>
      <c r="C694" s="18">
        <v>0.57499999999999996</v>
      </c>
      <c r="D694" s="18">
        <v>0.45500000000000002</v>
      </c>
      <c r="E694" s="18">
        <v>0.13500000000000001</v>
      </c>
      <c r="F694" s="18">
        <v>0.90700000000000003</v>
      </c>
      <c r="G694" s="18">
        <v>0.42449999999999999</v>
      </c>
      <c r="H694" s="18">
        <v>0.19700000000000001</v>
      </c>
      <c r="I694" s="18">
        <v>0.26</v>
      </c>
      <c r="J694" s="18">
        <v>9</v>
      </c>
      <c r="K694" s="18">
        <v>1</v>
      </c>
      <c r="L694" s="18" t="s">
        <v>65</v>
      </c>
      <c r="M694" s="18" t="s">
        <v>66</v>
      </c>
      <c r="N694" s="18" t="s">
        <v>29</v>
      </c>
      <c r="O694" s="18">
        <v>3</v>
      </c>
      <c r="P694" s="18" t="s">
        <v>39</v>
      </c>
      <c r="Q694" s="18">
        <v>3.6</v>
      </c>
      <c r="R694" s="18">
        <f t="shared" si="63"/>
        <v>3</v>
      </c>
      <c r="S694" s="18">
        <f t="shared" si="64"/>
        <v>3</v>
      </c>
      <c r="T694" s="18">
        <f t="shared" si="65"/>
        <v>3</v>
      </c>
      <c r="U694" s="20" t="str">
        <f t="shared" si="66"/>
        <v>3</v>
      </c>
      <c r="V694" s="21">
        <f t="shared" si="67"/>
        <v>0.43309249999999994</v>
      </c>
      <c r="W694" s="21">
        <f t="shared" si="68"/>
        <v>0.43309249999999994</v>
      </c>
    </row>
    <row r="695" spans="1:23" x14ac:dyDescent="0.25">
      <c r="A695" s="18">
        <v>712</v>
      </c>
      <c r="B695" s="18" t="s">
        <v>31</v>
      </c>
      <c r="C695" s="18">
        <v>0.375</v>
      </c>
      <c r="D695" s="18">
        <v>0.3</v>
      </c>
      <c r="E695" s="18">
        <v>0.1</v>
      </c>
      <c r="F695" s="18">
        <v>0.2465</v>
      </c>
      <c r="G695" s="18">
        <v>0.104</v>
      </c>
      <c r="H695" s="18">
        <v>4.7500000000000001E-2</v>
      </c>
      <c r="I695" s="18">
        <v>8.3000000000000004E-2</v>
      </c>
      <c r="J695" s="18">
        <v>11</v>
      </c>
      <c r="K695" s="18">
        <v>2</v>
      </c>
      <c r="L695" s="18" t="s">
        <v>52</v>
      </c>
      <c r="M695" s="18" t="s">
        <v>53</v>
      </c>
      <c r="N695" s="18" t="s">
        <v>54</v>
      </c>
      <c r="O695" s="18">
        <v>9</v>
      </c>
      <c r="P695" s="18" t="s">
        <v>58</v>
      </c>
      <c r="Q695" s="18">
        <v>1.9</v>
      </c>
      <c r="R695" s="18">
        <f t="shared" si="63"/>
        <v>3</v>
      </c>
      <c r="S695" s="18">
        <f t="shared" si="64"/>
        <v>2</v>
      </c>
      <c r="T695" s="18">
        <f t="shared" si="65"/>
        <v>0</v>
      </c>
      <c r="U695" s="20" t="str">
        <f t="shared" si="66"/>
        <v>2</v>
      </c>
      <c r="V695" s="21">
        <f t="shared" si="67"/>
        <v>0.10168125</v>
      </c>
      <c r="W695" s="21">
        <f t="shared" si="68"/>
        <v>8.1345000000000001E-2</v>
      </c>
    </row>
    <row r="696" spans="1:23" x14ac:dyDescent="0.25">
      <c r="A696" s="18">
        <v>2652</v>
      </c>
      <c r="B696" s="18" t="s">
        <v>17</v>
      </c>
      <c r="C696" s="18">
        <v>0.51</v>
      </c>
      <c r="D696" s="18">
        <v>0.38500000000000001</v>
      </c>
      <c r="E696" s="18">
        <v>0.15</v>
      </c>
      <c r="F696" s="18">
        <v>0.625</v>
      </c>
      <c r="G696" s="18">
        <v>0.3095</v>
      </c>
      <c r="H696" s="18">
        <v>0.11899999999999999</v>
      </c>
      <c r="I696" s="18">
        <v>0.17249999999999999</v>
      </c>
      <c r="J696" s="18">
        <v>8</v>
      </c>
      <c r="K696" s="18">
        <v>12</v>
      </c>
      <c r="L696" s="18" t="s">
        <v>63</v>
      </c>
      <c r="M696" s="18" t="s">
        <v>64</v>
      </c>
      <c r="N696" s="18" t="s">
        <v>29</v>
      </c>
      <c r="O696" s="18">
        <v>5</v>
      </c>
      <c r="P696" s="18" t="s">
        <v>34</v>
      </c>
      <c r="Q696" s="18">
        <v>12.8</v>
      </c>
      <c r="R696" s="18">
        <f t="shared" si="63"/>
        <v>3</v>
      </c>
      <c r="S696" s="18">
        <f t="shared" si="64"/>
        <v>2</v>
      </c>
      <c r="T696" s="18">
        <f t="shared" si="65"/>
        <v>0</v>
      </c>
      <c r="U696" s="20" t="str">
        <f t="shared" si="66"/>
        <v>2</v>
      </c>
      <c r="V696" s="21">
        <f t="shared" si="67"/>
        <v>0.28593750000000001</v>
      </c>
      <c r="W696" s="21">
        <f t="shared" si="68"/>
        <v>0.22875000000000001</v>
      </c>
    </row>
    <row r="697" spans="1:23" x14ac:dyDescent="0.25">
      <c r="A697" s="18">
        <v>1816</v>
      </c>
      <c r="B697" s="18" t="s">
        <v>22</v>
      </c>
      <c r="C697" s="18">
        <v>0.66500000000000004</v>
      </c>
      <c r="D697" s="18">
        <v>0.51500000000000001</v>
      </c>
      <c r="E697" s="18">
        <v>0.185</v>
      </c>
      <c r="F697" s="18">
        <v>1.3405</v>
      </c>
      <c r="G697" s="18">
        <v>0.5595</v>
      </c>
      <c r="H697" s="18">
        <v>0.29299999999999998</v>
      </c>
      <c r="I697" s="18">
        <v>0.4375</v>
      </c>
      <c r="J697" s="18">
        <v>11</v>
      </c>
      <c r="K697" s="18">
        <v>7</v>
      </c>
      <c r="L697" s="18" t="s">
        <v>43</v>
      </c>
      <c r="M697" s="18" t="s">
        <v>44</v>
      </c>
      <c r="N697" s="18" t="s">
        <v>45</v>
      </c>
      <c r="O697" s="18">
        <v>6</v>
      </c>
      <c r="P697" s="18" t="s">
        <v>79</v>
      </c>
      <c r="Q697" s="18">
        <v>14.1</v>
      </c>
      <c r="R697" s="18">
        <f t="shared" si="63"/>
        <v>3</v>
      </c>
      <c r="S697" s="18">
        <f t="shared" si="64"/>
        <v>2</v>
      </c>
      <c r="T697" s="18">
        <f t="shared" si="65"/>
        <v>0</v>
      </c>
      <c r="U697" s="20" t="str">
        <f t="shared" si="66"/>
        <v>2</v>
      </c>
      <c r="V697" s="21">
        <f t="shared" si="67"/>
        <v>0.68477208333333328</v>
      </c>
      <c r="W697" s="21">
        <f t="shared" si="68"/>
        <v>0.54781766666666665</v>
      </c>
    </row>
    <row r="698" spans="1:23" x14ac:dyDescent="0.25">
      <c r="A698" s="18">
        <v>691</v>
      </c>
      <c r="B698" s="18" t="s">
        <v>31</v>
      </c>
      <c r="C698" s="18">
        <v>0.5</v>
      </c>
      <c r="D698" s="18">
        <v>0.375</v>
      </c>
      <c r="E698" s="18">
        <v>0.15</v>
      </c>
      <c r="F698" s="18">
        <v>0.63600000000000001</v>
      </c>
      <c r="G698" s="18">
        <v>0.2535</v>
      </c>
      <c r="H698" s="18">
        <v>0.14499999999999999</v>
      </c>
      <c r="I698" s="18">
        <v>0.19</v>
      </c>
      <c r="J698" s="18">
        <v>10</v>
      </c>
      <c r="K698" s="18">
        <v>7</v>
      </c>
      <c r="L698" s="18" t="s">
        <v>43</v>
      </c>
      <c r="M698" s="18" t="s">
        <v>44</v>
      </c>
      <c r="N698" s="18" t="s">
        <v>45</v>
      </c>
      <c r="O698" s="18">
        <v>1</v>
      </c>
      <c r="P698" s="18" t="s">
        <v>21</v>
      </c>
      <c r="Q698" s="18">
        <v>22.1</v>
      </c>
      <c r="R698" s="18">
        <f t="shared" si="63"/>
        <v>3</v>
      </c>
      <c r="S698" s="18">
        <f t="shared" si="64"/>
        <v>2</v>
      </c>
      <c r="T698" s="18">
        <f t="shared" si="65"/>
        <v>0</v>
      </c>
      <c r="U698" s="20" t="str">
        <f t="shared" si="66"/>
        <v>2</v>
      </c>
      <c r="V698" s="21">
        <f t="shared" si="67"/>
        <v>0.28885</v>
      </c>
      <c r="W698" s="21">
        <f t="shared" si="68"/>
        <v>0.23108000000000001</v>
      </c>
    </row>
    <row r="699" spans="1:23" x14ac:dyDescent="0.25">
      <c r="A699" s="18">
        <v>3995</v>
      </c>
      <c r="B699" s="18" t="s">
        <v>17</v>
      </c>
      <c r="C699" s="18">
        <v>0.185</v>
      </c>
      <c r="D699" s="18">
        <v>0.13500000000000001</v>
      </c>
      <c r="E699" s="18">
        <v>4.4999999999999998E-2</v>
      </c>
      <c r="F699" s="18">
        <v>3.2000000000000001E-2</v>
      </c>
      <c r="G699" s="18">
        <v>1.0999999999999999E-2</v>
      </c>
      <c r="H699" s="18">
        <v>6.4999999999999997E-3</v>
      </c>
      <c r="I699" s="18">
        <v>0.01</v>
      </c>
      <c r="J699" s="18">
        <v>4</v>
      </c>
      <c r="K699" s="18">
        <v>10</v>
      </c>
      <c r="L699" s="18" t="s">
        <v>23</v>
      </c>
      <c r="M699" s="18" t="s">
        <v>24</v>
      </c>
      <c r="N699" s="18" t="s">
        <v>25</v>
      </c>
      <c r="O699" s="18">
        <v>3</v>
      </c>
      <c r="P699" s="18" t="s">
        <v>39</v>
      </c>
      <c r="Q699" s="18">
        <v>3.6</v>
      </c>
      <c r="R699" s="18">
        <f t="shared" si="63"/>
        <v>3</v>
      </c>
      <c r="S699" s="18">
        <f t="shared" si="64"/>
        <v>2</v>
      </c>
      <c r="T699" s="18">
        <f t="shared" si="65"/>
        <v>0</v>
      </c>
      <c r="U699" s="20" t="str">
        <f t="shared" si="66"/>
        <v>2</v>
      </c>
      <c r="V699" s="21">
        <f t="shared" si="67"/>
        <v>1.1013333333333332E-2</v>
      </c>
      <c r="W699" s="21">
        <f t="shared" si="68"/>
        <v>8.8106666666666663E-3</v>
      </c>
    </row>
    <row r="700" spans="1:23" x14ac:dyDescent="0.25">
      <c r="A700" s="18">
        <v>1131</v>
      </c>
      <c r="B700" s="18" t="s">
        <v>31</v>
      </c>
      <c r="C700" s="18">
        <v>0.56499999999999995</v>
      </c>
      <c r="D700" s="18">
        <v>0.45500000000000002</v>
      </c>
      <c r="E700" s="18">
        <v>0.15</v>
      </c>
      <c r="F700" s="18">
        <v>0.95950000000000002</v>
      </c>
      <c r="G700" s="18">
        <v>0.45650000000000002</v>
      </c>
      <c r="H700" s="18">
        <v>0.23949999999999999</v>
      </c>
      <c r="I700" s="18">
        <v>0.23</v>
      </c>
      <c r="J700" s="18">
        <v>9</v>
      </c>
      <c r="K700" s="18">
        <v>13</v>
      </c>
      <c r="L700" s="18" t="s">
        <v>27</v>
      </c>
      <c r="M700" s="18" t="s">
        <v>28</v>
      </c>
      <c r="N700" s="18" t="s">
        <v>29</v>
      </c>
      <c r="O700" s="18">
        <v>4</v>
      </c>
      <c r="P700" s="18" t="s">
        <v>59</v>
      </c>
      <c r="Q700" s="18">
        <v>6.1</v>
      </c>
      <c r="R700" s="18">
        <f t="shared" si="63"/>
        <v>3</v>
      </c>
      <c r="S700" s="18">
        <f t="shared" si="64"/>
        <v>3</v>
      </c>
      <c r="T700" s="18">
        <f t="shared" si="65"/>
        <v>3</v>
      </c>
      <c r="U700" s="20" t="str">
        <f t="shared" si="66"/>
        <v>3</v>
      </c>
      <c r="V700" s="21">
        <f t="shared" si="67"/>
        <v>0.45896083333333332</v>
      </c>
      <c r="W700" s="21">
        <f t="shared" si="68"/>
        <v>0.45896083333333332</v>
      </c>
    </row>
    <row r="701" spans="1:23" x14ac:dyDescent="0.25">
      <c r="A701" s="18">
        <v>1702</v>
      </c>
      <c r="B701" s="18" t="s">
        <v>22</v>
      </c>
      <c r="C701" s="18">
        <v>0.63500000000000001</v>
      </c>
      <c r="D701" s="18">
        <v>0.49</v>
      </c>
      <c r="E701" s="18">
        <v>0.17499999999999999</v>
      </c>
      <c r="F701" s="18">
        <v>1.2435</v>
      </c>
      <c r="G701" s="18">
        <v>0.58050000000000002</v>
      </c>
      <c r="H701" s="18">
        <v>0.313</v>
      </c>
      <c r="I701" s="18">
        <v>0.30499999999999999</v>
      </c>
      <c r="J701" s="18">
        <v>10</v>
      </c>
      <c r="K701" s="18">
        <v>1</v>
      </c>
      <c r="L701" s="18" t="s">
        <v>65</v>
      </c>
      <c r="M701" s="18" t="s">
        <v>66</v>
      </c>
      <c r="N701" s="18" t="s">
        <v>29</v>
      </c>
      <c r="O701" s="18">
        <v>10</v>
      </c>
      <c r="P701" s="18" t="s">
        <v>35</v>
      </c>
      <c r="Q701" s="18">
        <v>24.1</v>
      </c>
      <c r="R701" s="18">
        <f t="shared" si="63"/>
        <v>3</v>
      </c>
      <c r="S701" s="18">
        <f t="shared" si="64"/>
        <v>2</v>
      </c>
      <c r="T701" s="18">
        <f t="shared" si="65"/>
        <v>0</v>
      </c>
      <c r="U701" s="20" t="str">
        <f t="shared" si="66"/>
        <v>2</v>
      </c>
      <c r="V701" s="21">
        <f t="shared" si="67"/>
        <v>0.62175000000000002</v>
      </c>
      <c r="W701" s="21">
        <f t="shared" si="68"/>
        <v>0.49740000000000006</v>
      </c>
    </row>
    <row r="702" spans="1:23" x14ac:dyDescent="0.25">
      <c r="A702" s="18">
        <v>3608</v>
      </c>
      <c r="B702" s="18" t="s">
        <v>31</v>
      </c>
      <c r="C702" s="18">
        <v>0.51500000000000001</v>
      </c>
      <c r="D702" s="18">
        <v>0.39</v>
      </c>
      <c r="E702" s="18">
        <v>0.14000000000000001</v>
      </c>
      <c r="F702" s="18">
        <v>0.67800000000000005</v>
      </c>
      <c r="G702" s="18">
        <v>0.34100000000000003</v>
      </c>
      <c r="H702" s="18">
        <v>0.13250000000000001</v>
      </c>
      <c r="I702" s="18">
        <v>0.11899999999999999</v>
      </c>
      <c r="J702" s="18">
        <v>8</v>
      </c>
      <c r="K702" s="18">
        <v>8</v>
      </c>
      <c r="L702" s="18" t="s">
        <v>55</v>
      </c>
      <c r="M702" s="18" t="s">
        <v>56</v>
      </c>
      <c r="N702" s="18" t="s">
        <v>57</v>
      </c>
      <c r="O702" s="18">
        <v>4</v>
      </c>
      <c r="P702" s="18" t="s">
        <v>59</v>
      </c>
      <c r="Q702" s="18">
        <v>6.1</v>
      </c>
      <c r="R702" s="18">
        <f t="shared" si="63"/>
        <v>3</v>
      </c>
      <c r="S702" s="18">
        <f t="shared" si="64"/>
        <v>2</v>
      </c>
      <c r="T702" s="18">
        <f t="shared" si="65"/>
        <v>0</v>
      </c>
      <c r="U702" s="20" t="str">
        <f t="shared" si="66"/>
        <v>2</v>
      </c>
      <c r="V702" s="21">
        <f t="shared" si="67"/>
        <v>0.31018499999999993</v>
      </c>
      <c r="W702" s="21">
        <f t="shared" si="68"/>
        <v>0.24814799999999995</v>
      </c>
    </row>
    <row r="703" spans="1:23" x14ac:dyDescent="0.25">
      <c r="A703" s="18">
        <v>3341</v>
      </c>
      <c r="B703" s="18" t="s">
        <v>17</v>
      </c>
      <c r="C703" s="18">
        <v>0.54</v>
      </c>
      <c r="D703" s="18">
        <v>0.435</v>
      </c>
      <c r="E703" s="18">
        <v>0.14499999999999999</v>
      </c>
      <c r="F703" s="18">
        <v>0.97</v>
      </c>
      <c r="G703" s="18">
        <v>0.42849999999999999</v>
      </c>
      <c r="H703" s="18">
        <v>0.22</v>
      </c>
      <c r="I703" s="18">
        <v>0.26400000000000001</v>
      </c>
      <c r="J703" s="18">
        <v>17</v>
      </c>
      <c r="K703" s="18">
        <v>1</v>
      </c>
      <c r="L703" s="18" t="s">
        <v>65</v>
      </c>
      <c r="M703" s="18" t="s">
        <v>66</v>
      </c>
      <c r="N703" s="18" t="s">
        <v>29</v>
      </c>
      <c r="O703" s="18">
        <v>7</v>
      </c>
      <c r="P703" s="18" t="s">
        <v>26</v>
      </c>
      <c r="Q703" s="18">
        <v>2.5</v>
      </c>
      <c r="R703" s="18">
        <f t="shared" si="63"/>
        <v>1</v>
      </c>
      <c r="S703" s="18">
        <f t="shared" si="64"/>
        <v>3</v>
      </c>
      <c r="T703" s="18">
        <f t="shared" si="65"/>
        <v>0</v>
      </c>
      <c r="U703" s="20" t="str">
        <f t="shared" si="66"/>
        <v>1</v>
      </c>
      <c r="V703" s="21">
        <f t="shared" si="67"/>
        <v>0.45590000000000008</v>
      </c>
      <c r="W703" s="21">
        <f t="shared" si="68"/>
        <v>0.68385000000000007</v>
      </c>
    </row>
    <row r="704" spans="1:23" x14ac:dyDescent="0.25">
      <c r="A704" s="18">
        <v>2627</v>
      </c>
      <c r="B704" s="18" t="s">
        <v>17</v>
      </c>
      <c r="C704" s="18">
        <v>0.22</v>
      </c>
      <c r="D704" s="18">
        <v>0.16</v>
      </c>
      <c r="E704" s="18">
        <v>0.05</v>
      </c>
      <c r="F704" s="18">
        <v>4.9000000000000002E-2</v>
      </c>
      <c r="G704" s="18">
        <v>2.1499999999999998E-2</v>
      </c>
      <c r="H704" s="18">
        <v>0.01</v>
      </c>
      <c r="I704" s="18">
        <v>1.4999999999999999E-2</v>
      </c>
      <c r="J704" s="18">
        <v>4</v>
      </c>
      <c r="K704" s="18">
        <v>7</v>
      </c>
      <c r="L704" s="18" t="s">
        <v>43</v>
      </c>
      <c r="M704" s="18" t="s">
        <v>44</v>
      </c>
      <c r="N704" s="18" t="s">
        <v>45</v>
      </c>
      <c r="O704" s="18">
        <v>8</v>
      </c>
      <c r="P704" s="18" t="s">
        <v>30</v>
      </c>
      <c r="Q704" s="18">
        <v>12.3</v>
      </c>
      <c r="R704" s="18">
        <f t="shared" si="63"/>
        <v>3</v>
      </c>
      <c r="S704" s="18">
        <f t="shared" si="64"/>
        <v>2</v>
      </c>
      <c r="T704" s="18">
        <f t="shared" si="65"/>
        <v>0</v>
      </c>
      <c r="U704" s="20" t="str">
        <f t="shared" si="66"/>
        <v>2</v>
      </c>
      <c r="V704" s="21">
        <f t="shared" si="67"/>
        <v>1.7395000000000001E-2</v>
      </c>
      <c r="W704" s="21">
        <f t="shared" si="68"/>
        <v>1.3916000000000001E-2</v>
      </c>
    </row>
    <row r="705" spans="1:23" x14ac:dyDescent="0.25">
      <c r="A705" s="18">
        <v>3674</v>
      </c>
      <c r="B705" s="18" t="s">
        <v>22</v>
      </c>
      <c r="C705" s="18">
        <v>0.59499999999999997</v>
      </c>
      <c r="D705" s="18">
        <v>0.46</v>
      </c>
      <c r="E705" s="18">
        <v>0.155</v>
      </c>
      <c r="F705" s="18">
        <v>1.0455000000000001</v>
      </c>
      <c r="G705" s="18">
        <v>0.45650000000000002</v>
      </c>
      <c r="H705" s="18">
        <v>0.24</v>
      </c>
      <c r="I705" s="18">
        <v>0.3085</v>
      </c>
      <c r="J705" s="18">
        <v>10</v>
      </c>
      <c r="K705" s="18">
        <v>15</v>
      </c>
      <c r="L705" s="18" t="s">
        <v>32</v>
      </c>
      <c r="M705" s="18" t="s">
        <v>33</v>
      </c>
      <c r="N705" s="18" t="s">
        <v>29</v>
      </c>
      <c r="O705" s="18">
        <v>2</v>
      </c>
      <c r="P705" s="18" t="s">
        <v>70</v>
      </c>
      <c r="Q705" s="18">
        <v>18</v>
      </c>
      <c r="R705" s="18">
        <f t="shared" si="63"/>
        <v>3</v>
      </c>
      <c r="S705" s="18">
        <f t="shared" si="64"/>
        <v>2</v>
      </c>
      <c r="T705" s="18">
        <f t="shared" si="65"/>
        <v>0</v>
      </c>
      <c r="U705" s="20" t="str">
        <f t="shared" si="66"/>
        <v>2</v>
      </c>
      <c r="V705" s="21">
        <f t="shared" si="67"/>
        <v>0.50706750000000012</v>
      </c>
      <c r="W705" s="21">
        <f t="shared" si="68"/>
        <v>0.40565400000000013</v>
      </c>
    </row>
    <row r="706" spans="1:23" x14ac:dyDescent="0.25">
      <c r="A706" s="18">
        <v>1236</v>
      </c>
      <c r="B706" s="18" t="s">
        <v>17</v>
      </c>
      <c r="C706" s="18">
        <v>0.375</v>
      </c>
      <c r="D706" s="18">
        <v>0.28999999999999998</v>
      </c>
      <c r="E706" s="18">
        <v>8.5000000000000006E-2</v>
      </c>
      <c r="F706" s="18">
        <v>0.23849999999999999</v>
      </c>
      <c r="G706" s="18">
        <v>0.11799999999999999</v>
      </c>
      <c r="H706" s="18">
        <v>4.4999999999999998E-2</v>
      </c>
      <c r="I706" s="18">
        <v>6.9500000000000006E-2</v>
      </c>
      <c r="J706" s="18">
        <v>7</v>
      </c>
      <c r="K706" s="18">
        <v>11</v>
      </c>
      <c r="L706" s="18" t="s">
        <v>37</v>
      </c>
      <c r="M706" s="18" t="s">
        <v>38</v>
      </c>
      <c r="N706" s="18" t="s">
        <v>29</v>
      </c>
      <c r="O706" s="18">
        <v>9</v>
      </c>
      <c r="P706" s="18" t="s">
        <v>58</v>
      </c>
      <c r="Q706" s="18">
        <v>1.9</v>
      </c>
      <c r="R706" s="18">
        <f t="shared" ref="R706:R769" si="69">IF(OR(AND(J706&gt;15,B706="I"),AND(B706="M",C706&gt;0.75),OR(AND(I706&gt;0.8,G706&gt;0.5),G706&gt;1.2)),1,3)</f>
        <v>3</v>
      </c>
      <c r="S706" s="18">
        <f t="shared" ref="S706:S769" si="70">IF(OR(AND(I706&lt;0.4,G706&lt;0.4),OR(C706&lt;0.36),OR(AND(J706&gt;15,B706="M"),J706&gt;18,B706="F")),2,3)</f>
        <v>2</v>
      </c>
      <c r="T706" s="18">
        <f t="shared" ref="T706:T769" si="71">IF(AND(R706=3, S706=3),3, 0)</f>
        <v>0</v>
      </c>
      <c r="U706" s="20" t="str">
        <f t="shared" ref="U706:U769" si="72">IF(R706=1,"1",IF(S706=2,"2",IF(AND(R706=3,S706=3),"3")))</f>
        <v>2</v>
      </c>
      <c r="V706" s="21">
        <f t="shared" ref="V706:V769" si="73">(1+1/3*(C706-0.5)+1/3*(D706-0.4)+1/3*(E706-0.4))*F706*0.5</f>
        <v>9.7387499999999988E-2</v>
      </c>
      <c r="W706" s="21">
        <f t="shared" ref="W706:W769" si="74">IF(U706="1", V706*1.5, IF(U706="2", V706*0.8, V706))</f>
        <v>7.7909999999999993E-2</v>
      </c>
    </row>
    <row r="707" spans="1:23" x14ac:dyDescent="0.25">
      <c r="A707" s="18">
        <v>3214</v>
      </c>
      <c r="B707" s="18" t="s">
        <v>22</v>
      </c>
      <c r="C707" s="18">
        <v>0.55500000000000005</v>
      </c>
      <c r="D707" s="18">
        <v>0.42</v>
      </c>
      <c r="E707" s="18">
        <v>0.14000000000000001</v>
      </c>
      <c r="F707" s="18">
        <v>0.86799999999999999</v>
      </c>
      <c r="G707" s="18">
        <v>0.33</v>
      </c>
      <c r="H707" s="18">
        <v>0.24299999999999999</v>
      </c>
      <c r="I707" s="18">
        <v>0.21</v>
      </c>
      <c r="J707" s="18">
        <v>13</v>
      </c>
      <c r="K707" s="18">
        <v>8</v>
      </c>
      <c r="L707" s="18" t="s">
        <v>55</v>
      </c>
      <c r="M707" s="18" t="s">
        <v>56</v>
      </c>
      <c r="N707" s="18" t="s">
        <v>57</v>
      </c>
      <c r="O707" s="18">
        <v>5</v>
      </c>
      <c r="P707" s="18" t="s">
        <v>34</v>
      </c>
      <c r="Q707" s="18">
        <v>12.8</v>
      </c>
      <c r="R707" s="18">
        <f t="shared" si="69"/>
        <v>3</v>
      </c>
      <c r="S707" s="18">
        <f t="shared" si="70"/>
        <v>2</v>
      </c>
      <c r="T707" s="18">
        <f t="shared" si="71"/>
        <v>0</v>
      </c>
      <c r="U707" s="20" t="str">
        <f t="shared" si="72"/>
        <v>2</v>
      </c>
      <c r="V707" s="21">
        <f t="shared" si="73"/>
        <v>0.40723666666666664</v>
      </c>
      <c r="W707" s="21">
        <f t="shared" si="74"/>
        <v>0.32578933333333332</v>
      </c>
    </row>
    <row r="708" spans="1:23" x14ac:dyDescent="0.25">
      <c r="A708" s="18">
        <v>3971</v>
      </c>
      <c r="B708" s="18" t="s">
        <v>17</v>
      </c>
      <c r="C708" s="18">
        <v>0.38500000000000001</v>
      </c>
      <c r="D708" s="18">
        <v>0.28499999999999998</v>
      </c>
      <c r="E708" s="18">
        <v>0.09</v>
      </c>
      <c r="F708" s="18">
        <v>0.248</v>
      </c>
      <c r="G708" s="18">
        <v>9.35E-2</v>
      </c>
      <c r="H708" s="18">
        <v>6.6000000000000003E-2</v>
      </c>
      <c r="I708" s="18">
        <v>7.0000000000000007E-2</v>
      </c>
      <c r="J708" s="18">
        <v>6</v>
      </c>
      <c r="K708" s="18">
        <v>7</v>
      </c>
      <c r="L708" s="18" t="s">
        <v>43</v>
      </c>
      <c r="M708" s="18" t="s">
        <v>44</v>
      </c>
      <c r="N708" s="18" t="s">
        <v>45</v>
      </c>
      <c r="O708" s="18">
        <v>1</v>
      </c>
      <c r="P708" s="18" t="s">
        <v>21</v>
      </c>
      <c r="Q708" s="18">
        <v>22.1</v>
      </c>
      <c r="R708" s="18">
        <f t="shared" si="69"/>
        <v>3</v>
      </c>
      <c r="S708" s="18">
        <f t="shared" si="70"/>
        <v>2</v>
      </c>
      <c r="T708" s="18">
        <f t="shared" si="71"/>
        <v>0</v>
      </c>
      <c r="U708" s="20" t="str">
        <f t="shared" si="72"/>
        <v>2</v>
      </c>
      <c r="V708" s="21">
        <f t="shared" si="73"/>
        <v>0.10167999999999999</v>
      </c>
      <c r="W708" s="21">
        <f t="shared" si="74"/>
        <v>8.1344E-2</v>
      </c>
    </row>
    <row r="709" spans="1:23" x14ac:dyDescent="0.25">
      <c r="A709" s="18">
        <v>3283</v>
      </c>
      <c r="B709" s="18" t="s">
        <v>22</v>
      </c>
      <c r="C709" s="18">
        <v>0.57999999999999996</v>
      </c>
      <c r="D709" s="18">
        <v>0.47499999999999998</v>
      </c>
      <c r="E709" s="18">
        <v>0.16500000000000001</v>
      </c>
      <c r="F709" s="18">
        <v>1.0385</v>
      </c>
      <c r="G709" s="18">
        <v>0.41399999999999998</v>
      </c>
      <c r="H709" s="18">
        <v>0.26</v>
      </c>
      <c r="I709" s="18">
        <v>0.30499999999999999</v>
      </c>
      <c r="J709" s="18">
        <v>13</v>
      </c>
      <c r="K709" s="18">
        <v>13</v>
      </c>
      <c r="L709" s="18" t="s">
        <v>27</v>
      </c>
      <c r="M709" s="18" t="s">
        <v>28</v>
      </c>
      <c r="N709" s="18" t="s">
        <v>29</v>
      </c>
      <c r="O709" s="18">
        <v>6</v>
      </c>
      <c r="P709" s="18" t="s">
        <v>79</v>
      </c>
      <c r="Q709" s="18">
        <v>14.1</v>
      </c>
      <c r="R709" s="18">
        <f t="shared" si="69"/>
        <v>3</v>
      </c>
      <c r="S709" s="18">
        <f t="shared" si="70"/>
        <v>2</v>
      </c>
      <c r="T709" s="18">
        <f t="shared" si="71"/>
        <v>0</v>
      </c>
      <c r="U709" s="20" t="str">
        <f t="shared" si="72"/>
        <v>2</v>
      </c>
      <c r="V709" s="21">
        <f t="shared" si="73"/>
        <v>0.5054033333333332</v>
      </c>
      <c r="W709" s="21">
        <f t="shared" si="74"/>
        <v>0.40432266666666661</v>
      </c>
    </row>
    <row r="710" spans="1:23" x14ac:dyDescent="0.25">
      <c r="A710" s="18">
        <v>3524</v>
      </c>
      <c r="B710" s="18" t="s">
        <v>17</v>
      </c>
      <c r="C710" s="18">
        <v>0.26</v>
      </c>
      <c r="D710" s="18">
        <v>0.20499999999999999</v>
      </c>
      <c r="E710" s="18">
        <v>7.0000000000000007E-2</v>
      </c>
      <c r="F710" s="18">
        <v>9.7000000000000003E-2</v>
      </c>
      <c r="G710" s="18">
        <v>4.1500000000000002E-2</v>
      </c>
      <c r="H710" s="18">
        <v>1.9E-2</v>
      </c>
      <c r="I710" s="18">
        <v>3.0499999999999999E-2</v>
      </c>
      <c r="J710" s="18">
        <v>4</v>
      </c>
      <c r="K710" s="18">
        <v>6</v>
      </c>
      <c r="L710" s="18" t="s">
        <v>40</v>
      </c>
      <c r="M710" s="18" t="s">
        <v>41</v>
      </c>
      <c r="N710" s="18" t="s">
        <v>42</v>
      </c>
      <c r="O710" s="18">
        <v>10</v>
      </c>
      <c r="P710" s="18" t="s">
        <v>35</v>
      </c>
      <c r="Q710" s="18">
        <v>24.1</v>
      </c>
      <c r="R710" s="18">
        <f t="shared" si="69"/>
        <v>3</v>
      </c>
      <c r="S710" s="18">
        <f t="shared" si="70"/>
        <v>2</v>
      </c>
      <c r="T710" s="18">
        <f t="shared" si="71"/>
        <v>0</v>
      </c>
      <c r="U710" s="20" t="str">
        <f t="shared" si="72"/>
        <v>2</v>
      </c>
      <c r="V710" s="21">
        <f t="shared" si="73"/>
        <v>3.6132499999999998E-2</v>
      </c>
      <c r="W710" s="21">
        <f t="shared" si="74"/>
        <v>2.8906000000000001E-2</v>
      </c>
    </row>
    <row r="711" spans="1:23" x14ac:dyDescent="0.25">
      <c r="A711" s="18">
        <v>4134</v>
      </c>
      <c r="B711" s="18" t="s">
        <v>31</v>
      </c>
      <c r="C711" s="18">
        <v>0.58499999999999996</v>
      </c>
      <c r="D711" s="18">
        <v>0.45</v>
      </c>
      <c r="E711" s="18">
        <v>0.15</v>
      </c>
      <c r="F711" s="18">
        <v>0.997</v>
      </c>
      <c r="G711" s="18">
        <v>0.40550000000000003</v>
      </c>
      <c r="H711" s="18">
        <v>0.28299999999999997</v>
      </c>
      <c r="I711" s="18">
        <v>0.251</v>
      </c>
      <c r="J711" s="18">
        <v>11</v>
      </c>
      <c r="K711" s="18">
        <v>5</v>
      </c>
      <c r="L711" s="18" t="s">
        <v>49</v>
      </c>
      <c r="M711" s="18" t="s">
        <v>50</v>
      </c>
      <c r="N711" s="18" t="s">
        <v>51</v>
      </c>
      <c r="O711" s="18">
        <v>1</v>
      </c>
      <c r="P711" s="18" t="s">
        <v>21</v>
      </c>
      <c r="Q711" s="18">
        <v>22.1</v>
      </c>
      <c r="R711" s="18">
        <f t="shared" si="69"/>
        <v>3</v>
      </c>
      <c r="S711" s="18">
        <f t="shared" si="70"/>
        <v>3</v>
      </c>
      <c r="T711" s="18">
        <f t="shared" si="71"/>
        <v>3</v>
      </c>
      <c r="U711" s="20" t="str">
        <f t="shared" si="72"/>
        <v>3</v>
      </c>
      <c r="V711" s="21">
        <f t="shared" si="73"/>
        <v>0.47939083333333327</v>
      </c>
      <c r="W711" s="21">
        <f t="shared" si="74"/>
        <v>0.47939083333333327</v>
      </c>
    </row>
    <row r="712" spans="1:23" x14ac:dyDescent="0.25">
      <c r="A712" s="18">
        <v>3276</v>
      </c>
      <c r="B712" s="18" t="s">
        <v>31</v>
      </c>
      <c r="C712" s="18">
        <v>0.46</v>
      </c>
      <c r="D712" s="18">
        <v>0.35499999999999998</v>
      </c>
      <c r="E712" s="18">
        <v>0.11</v>
      </c>
      <c r="F712" s="18">
        <v>0.41499999999999998</v>
      </c>
      <c r="G712" s="18">
        <v>0.215</v>
      </c>
      <c r="H712" s="18">
        <v>8.2000000000000003E-2</v>
      </c>
      <c r="I712" s="18">
        <v>0.13</v>
      </c>
      <c r="J712" s="18">
        <v>12</v>
      </c>
      <c r="K712" s="18">
        <v>13</v>
      </c>
      <c r="L712" s="18" t="s">
        <v>27</v>
      </c>
      <c r="M712" s="18" t="s">
        <v>28</v>
      </c>
      <c r="N712" s="18" t="s">
        <v>29</v>
      </c>
      <c r="O712" s="18">
        <v>8</v>
      </c>
      <c r="P712" s="18" t="s">
        <v>30</v>
      </c>
      <c r="Q712" s="18">
        <v>12.3</v>
      </c>
      <c r="R712" s="18">
        <f t="shared" si="69"/>
        <v>3</v>
      </c>
      <c r="S712" s="18">
        <f t="shared" si="70"/>
        <v>2</v>
      </c>
      <c r="T712" s="18">
        <f t="shared" si="71"/>
        <v>0</v>
      </c>
      <c r="U712" s="20" t="str">
        <f t="shared" si="72"/>
        <v>2</v>
      </c>
      <c r="V712" s="21">
        <f t="shared" si="73"/>
        <v>0.18156249999999999</v>
      </c>
      <c r="W712" s="21">
        <f t="shared" si="74"/>
        <v>0.14524999999999999</v>
      </c>
    </row>
    <row r="713" spans="1:23" x14ac:dyDescent="0.25">
      <c r="A713" s="18">
        <v>1947</v>
      </c>
      <c r="B713" s="18" t="s">
        <v>31</v>
      </c>
      <c r="C713" s="18">
        <v>0.63500000000000001</v>
      </c>
      <c r="D713" s="18">
        <v>0.52500000000000002</v>
      </c>
      <c r="E713" s="18">
        <v>0.16</v>
      </c>
      <c r="F713" s="18">
        <v>1.1950000000000001</v>
      </c>
      <c r="G713" s="18">
        <v>0.54349999999999998</v>
      </c>
      <c r="H713" s="18">
        <v>0.246</v>
      </c>
      <c r="I713" s="18">
        <v>0.33500000000000002</v>
      </c>
      <c r="J713" s="18">
        <v>12</v>
      </c>
      <c r="K713" s="18">
        <v>10</v>
      </c>
      <c r="L713" s="18" t="s">
        <v>23</v>
      </c>
      <c r="M713" s="18" t="s">
        <v>24</v>
      </c>
      <c r="N713" s="18" t="s">
        <v>25</v>
      </c>
      <c r="O713" s="18">
        <v>1</v>
      </c>
      <c r="P713" s="18" t="s">
        <v>21</v>
      </c>
      <c r="Q713" s="18">
        <v>22.1</v>
      </c>
      <c r="R713" s="18">
        <f t="shared" si="69"/>
        <v>3</v>
      </c>
      <c r="S713" s="18">
        <f t="shared" si="70"/>
        <v>3</v>
      </c>
      <c r="T713" s="18">
        <f t="shared" si="71"/>
        <v>3</v>
      </c>
      <c r="U713" s="20" t="str">
        <f t="shared" si="72"/>
        <v>3</v>
      </c>
      <c r="V713" s="21">
        <f t="shared" si="73"/>
        <v>0.60148333333333337</v>
      </c>
      <c r="W713" s="21">
        <f t="shared" si="74"/>
        <v>0.60148333333333337</v>
      </c>
    </row>
    <row r="714" spans="1:23" x14ac:dyDescent="0.25">
      <c r="A714" s="18">
        <v>1487</v>
      </c>
      <c r="B714" s="18" t="s">
        <v>22</v>
      </c>
      <c r="C714" s="18">
        <v>0.59499999999999997</v>
      </c>
      <c r="D714" s="18">
        <v>0.45500000000000002</v>
      </c>
      <c r="E714" s="18">
        <v>0.16</v>
      </c>
      <c r="F714" s="18">
        <v>1.04</v>
      </c>
      <c r="G714" s="18">
        <v>0.45200000000000001</v>
      </c>
      <c r="H714" s="18">
        <v>0.26550000000000001</v>
      </c>
      <c r="I714" s="18">
        <v>0.28799999999999998</v>
      </c>
      <c r="J714" s="18">
        <v>9</v>
      </c>
      <c r="K714" s="18">
        <v>7</v>
      </c>
      <c r="L714" s="18" t="s">
        <v>43</v>
      </c>
      <c r="M714" s="18" t="s">
        <v>44</v>
      </c>
      <c r="N714" s="18" t="s">
        <v>45</v>
      </c>
      <c r="O714" s="18">
        <v>7</v>
      </c>
      <c r="P714" s="18" t="s">
        <v>26</v>
      </c>
      <c r="Q714" s="18">
        <v>2.5</v>
      </c>
      <c r="R714" s="18">
        <f t="shared" si="69"/>
        <v>3</v>
      </c>
      <c r="S714" s="18">
        <f t="shared" si="70"/>
        <v>2</v>
      </c>
      <c r="T714" s="18">
        <f t="shared" si="71"/>
        <v>0</v>
      </c>
      <c r="U714" s="20" t="str">
        <f t="shared" si="72"/>
        <v>2</v>
      </c>
      <c r="V714" s="21">
        <f t="shared" si="73"/>
        <v>0.50440000000000007</v>
      </c>
      <c r="W714" s="21">
        <f t="shared" si="74"/>
        <v>0.4035200000000001</v>
      </c>
    </row>
    <row r="715" spans="1:23" x14ac:dyDescent="0.25">
      <c r="A715" s="18">
        <v>2687</v>
      </c>
      <c r="B715" s="18" t="s">
        <v>31</v>
      </c>
      <c r="C715" s="18">
        <v>0.63</v>
      </c>
      <c r="D715" s="18">
        <v>0.505</v>
      </c>
      <c r="E715" s="18">
        <v>0.15</v>
      </c>
      <c r="F715" s="18">
        <v>1.3165</v>
      </c>
      <c r="G715" s="18">
        <v>0.63249999999999995</v>
      </c>
      <c r="H715" s="18">
        <v>0.2465</v>
      </c>
      <c r="I715" s="18">
        <v>0.37</v>
      </c>
      <c r="J715" s="18">
        <v>11</v>
      </c>
      <c r="K715" s="18">
        <v>8</v>
      </c>
      <c r="L715" s="18" t="s">
        <v>55</v>
      </c>
      <c r="M715" s="18" t="s">
        <v>56</v>
      </c>
      <c r="N715" s="18" t="s">
        <v>57</v>
      </c>
      <c r="O715" s="18">
        <v>7</v>
      </c>
      <c r="P715" s="18" t="s">
        <v>26</v>
      </c>
      <c r="Q715" s="18">
        <v>2.5</v>
      </c>
      <c r="R715" s="18">
        <f t="shared" si="69"/>
        <v>3</v>
      </c>
      <c r="S715" s="18">
        <f t="shared" si="70"/>
        <v>3</v>
      </c>
      <c r="T715" s="18">
        <f t="shared" si="71"/>
        <v>3</v>
      </c>
      <c r="U715" s="20" t="str">
        <f t="shared" si="72"/>
        <v>3</v>
      </c>
      <c r="V715" s="21">
        <f t="shared" si="73"/>
        <v>0.65495875000000003</v>
      </c>
      <c r="W715" s="21">
        <f t="shared" si="74"/>
        <v>0.65495875000000003</v>
      </c>
    </row>
    <row r="716" spans="1:23" x14ac:dyDescent="0.25">
      <c r="A716" s="18">
        <v>3830</v>
      </c>
      <c r="B716" s="18" t="s">
        <v>22</v>
      </c>
      <c r="C716" s="18">
        <v>0.71</v>
      </c>
      <c r="D716" s="18">
        <v>0.55500000000000005</v>
      </c>
      <c r="E716" s="18">
        <v>0.17</v>
      </c>
      <c r="F716" s="18">
        <v>1.47</v>
      </c>
      <c r="G716" s="18">
        <v>0.53749999999999998</v>
      </c>
      <c r="H716" s="18">
        <v>0.38</v>
      </c>
      <c r="I716" s="18">
        <v>0.43099999999999999</v>
      </c>
      <c r="J716" s="18">
        <v>12</v>
      </c>
      <c r="K716" s="18">
        <v>8</v>
      </c>
      <c r="L716" s="18" t="s">
        <v>55</v>
      </c>
      <c r="M716" s="18" t="s">
        <v>56</v>
      </c>
      <c r="N716" s="18" t="s">
        <v>57</v>
      </c>
      <c r="O716" s="18">
        <v>10</v>
      </c>
      <c r="P716" s="18" t="s">
        <v>35</v>
      </c>
      <c r="Q716" s="18">
        <v>24.1</v>
      </c>
      <c r="R716" s="18">
        <f t="shared" si="69"/>
        <v>3</v>
      </c>
      <c r="S716" s="18">
        <f t="shared" si="70"/>
        <v>2</v>
      </c>
      <c r="T716" s="18">
        <f t="shared" si="71"/>
        <v>0</v>
      </c>
      <c r="U716" s="20" t="str">
        <f t="shared" si="72"/>
        <v>2</v>
      </c>
      <c r="V716" s="21">
        <f t="shared" si="73"/>
        <v>0.76807500000000006</v>
      </c>
      <c r="W716" s="21">
        <f t="shared" si="74"/>
        <v>0.61446000000000012</v>
      </c>
    </row>
    <row r="717" spans="1:23" x14ac:dyDescent="0.25">
      <c r="A717" s="18">
        <v>3851</v>
      </c>
      <c r="B717" s="18" t="s">
        <v>22</v>
      </c>
      <c r="C717" s="18">
        <v>0.375</v>
      </c>
      <c r="D717" s="18">
        <v>0.29499999999999998</v>
      </c>
      <c r="E717" s="18">
        <v>0.11</v>
      </c>
      <c r="F717" s="18">
        <v>0.30049999999999999</v>
      </c>
      <c r="G717" s="18">
        <v>0.1255</v>
      </c>
      <c r="H717" s="18">
        <v>5.7500000000000002E-2</v>
      </c>
      <c r="I717" s="18">
        <v>0.10349999999999999</v>
      </c>
      <c r="J717" s="18">
        <v>7</v>
      </c>
      <c r="K717" s="18">
        <v>13</v>
      </c>
      <c r="L717" s="18" t="s">
        <v>27</v>
      </c>
      <c r="M717" s="18" t="s">
        <v>28</v>
      </c>
      <c r="N717" s="18" t="s">
        <v>29</v>
      </c>
      <c r="O717" s="18">
        <v>4</v>
      </c>
      <c r="P717" s="18" t="s">
        <v>59</v>
      </c>
      <c r="Q717" s="18">
        <v>6.1</v>
      </c>
      <c r="R717" s="18">
        <f t="shared" si="69"/>
        <v>3</v>
      </c>
      <c r="S717" s="18">
        <f t="shared" si="70"/>
        <v>2</v>
      </c>
      <c r="T717" s="18">
        <f t="shared" si="71"/>
        <v>0</v>
      </c>
      <c r="U717" s="20" t="str">
        <f t="shared" si="72"/>
        <v>2</v>
      </c>
      <c r="V717" s="21">
        <f t="shared" si="73"/>
        <v>0.12420666666666666</v>
      </c>
      <c r="W717" s="21">
        <f t="shared" si="74"/>
        <v>9.9365333333333333E-2</v>
      </c>
    </row>
    <row r="718" spans="1:23" x14ac:dyDescent="0.25">
      <c r="A718" s="18">
        <v>2226</v>
      </c>
      <c r="B718" s="18" t="s">
        <v>31</v>
      </c>
      <c r="C718" s="18">
        <v>0.59</v>
      </c>
      <c r="D718" s="18">
        <v>0.47499999999999998</v>
      </c>
      <c r="E718" s="18">
        <v>0.155</v>
      </c>
      <c r="F718" s="18">
        <v>0.85699999999999998</v>
      </c>
      <c r="G718" s="18">
        <v>0.35599999999999998</v>
      </c>
      <c r="H718" s="18">
        <v>0.17399999999999999</v>
      </c>
      <c r="I718" s="18">
        <v>0.28000000000000003</v>
      </c>
      <c r="J718" s="18">
        <v>13</v>
      </c>
      <c r="K718" s="18">
        <v>13</v>
      </c>
      <c r="L718" s="18" t="s">
        <v>27</v>
      </c>
      <c r="M718" s="18" t="s">
        <v>28</v>
      </c>
      <c r="N718" s="18" t="s">
        <v>29</v>
      </c>
      <c r="O718" s="18">
        <v>5</v>
      </c>
      <c r="P718" s="18" t="s">
        <v>34</v>
      </c>
      <c r="Q718" s="18">
        <v>12.8</v>
      </c>
      <c r="R718" s="18">
        <f t="shared" si="69"/>
        <v>3</v>
      </c>
      <c r="S718" s="18">
        <f t="shared" si="70"/>
        <v>2</v>
      </c>
      <c r="T718" s="18">
        <f t="shared" si="71"/>
        <v>0</v>
      </c>
      <c r="U718" s="20" t="str">
        <f t="shared" si="72"/>
        <v>2</v>
      </c>
      <c r="V718" s="21">
        <f t="shared" si="73"/>
        <v>0.4170733333333333</v>
      </c>
      <c r="W718" s="21">
        <f t="shared" si="74"/>
        <v>0.33365866666666666</v>
      </c>
    </row>
    <row r="719" spans="1:23" x14ac:dyDescent="0.25">
      <c r="A719" s="18">
        <v>542</v>
      </c>
      <c r="B719" s="18" t="s">
        <v>22</v>
      </c>
      <c r="C719" s="18">
        <v>0.44</v>
      </c>
      <c r="D719" s="18">
        <v>0.35499999999999998</v>
      </c>
      <c r="E719" s="18">
        <v>0.115</v>
      </c>
      <c r="F719" s="18">
        <v>0.41499999999999998</v>
      </c>
      <c r="G719" s="18">
        <v>0.1585</v>
      </c>
      <c r="H719" s="18">
        <v>9.2499999999999999E-2</v>
      </c>
      <c r="I719" s="18">
        <v>0.13100000000000001</v>
      </c>
      <c r="J719" s="18">
        <v>11</v>
      </c>
      <c r="K719" s="18">
        <v>10</v>
      </c>
      <c r="L719" s="18" t="s">
        <v>23</v>
      </c>
      <c r="M719" s="18" t="s">
        <v>24</v>
      </c>
      <c r="N719" s="18" t="s">
        <v>25</v>
      </c>
      <c r="O719" s="18">
        <v>2</v>
      </c>
      <c r="P719" s="18" t="s">
        <v>70</v>
      </c>
      <c r="Q719" s="18">
        <v>18</v>
      </c>
      <c r="R719" s="18">
        <f t="shared" si="69"/>
        <v>3</v>
      </c>
      <c r="S719" s="18">
        <f t="shared" si="70"/>
        <v>2</v>
      </c>
      <c r="T719" s="18">
        <f t="shared" si="71"/>
        <v>0</v>
      </c>
      <c r="U719" s="20" t="str">
        <f t="shared" si="72"/>
        <v>2</v>
      </c>
      <c r="V719" s="21">
        <f t="shared" si="73"/>
        <v>0.18052499999999999</v>
      </c>
      <c r="W719" s="21">
        <f t="shared" si="74"/>
        <v>0.14441999999999999</v>
      </c>
    </row>
    <row r="720" spans="1:23" x14ac:dyDescent="0.25">
      <c r="A720" s="18">
        <v>585</v>
      </c>
      <c r="B720" s="18" t="s">
        <v>22</v>
      </c>
      <c r="C720" s="18">
        <v>0.41</v>
      </c>
      <c r="D720" s="18">
        <v>0.30499999999999999</v>
      </c>
      <c r="E720" s="18">
        <v>0.1</v>
      </c>
      <c r="F720" s="18">
        <v>0.36299999999999999</v>
      </c>
      <c r="G720" s="18">
        <v>0.17349999999999999</v>
      </c>
      <c r="H720" s="18">
        <v>6.5000000000000002E-2</v>
      </c>
      <c r="I720" s="18">
        <v>0.11</v>
      </c>
      <c r="J720" s="18">
        <v>11</v>
      </c>
      <c r="K720" s="18">
        <v>12</v>
      </c>
      <c r="L720" s="18" t="s">
        <v>63</v>
      </c>
      <c r="M720" s="18" t="s">
        <v>64</v>
      </c>
      <c r="N720" s="18" t="s">
        <v>29</v>
      </c>
      <c r="O720" s="18">
        <v>10</v>
      </c>
      <c r="P720" s="18" t="s">
        <v>35</v>
      </c>
      <c r="Q720" s="18">
        <v>24.1</v>
      </c>
      <c r="R720" s="18">
        <f t="shared" si="69"/>
        <v>3</v>
      </c>
      <c r="S720" s="18">
        <f t="shared" si="70"/>
        <v>2</v>
      </c>
      <c r="T720" s="18">
        <f t="shared" si="71"/>
        <v>0</v>
      </c>
      <c r="U720" s="20" t="str">
        <f t="shared" si="72"/>
        <v>2</v>
      </c>
      <c r="V720" s="21">
        <f t="shared" si="73"/>
        <v>0.15215749999999997</v>
      </c>
      <c r="W720" s="21">
        <f t="shared" si="74"/>
        <v>0.12172599999999999</v>
      </c>
    </row>
    <row r="721" spans="1:23" x14ac:dyDescent="0.25">
      <c r="A721" s="18">
        <v>3353</v>
      </c>
      <c r="B721" s="18" t="s">
        <v>22</v>
      </c>
      <c r="C721" s="18">
        <v>0.52</v>
      </c>
      <c r="D721" s="18">
        <v>0.40500000000000003</v>
      </c>
      <c r="E721" s="18">
        <v>0.14499999999999999</v>
      </c>
      <c r="F721" s="18">
        <v>0.82899999999999996</v>
      </c>
      <c r="G721" s="18">
        <v>0.35349999999999998</v>
      </c>
      <c r="H721" s="18">
        <v>0.16850000000000001</v>
      </c>
      <c r="I721" s="18">
        <v>0.20499999999999999</v>
      </c>
      <c r="J721" s="18">
        <v>15</v>
      </c>
      <c r="K721" s="18">
        <v>11</v>
      </c>
      <c r="L721" s="18" t="s">
        <v>37</v>
      </c>
      <c r="M721" s="18" t="s">
        <v>38</v>
      </c>
      <c r="N721" s="18" t="s">
        <v>29</v>
      </c>
      <c r="O721" s="18">
        <v>8</v>
      </c>
      <c r="P721" s="18" t="s">
        <v>30</v>
      </c>
      <c r="Q721" s="18">
        <v>12.3</v>
      </c>
      <c r="R721" s="18">
        <f t="shared" si="69"/>
        <v>3</v>
      </c>
      <c r="S721" s="18">
        <f t="shared" si="70"/>
        <v>2</v>
      </c>
      <c r="T721" s="18">
        <f t="shared" si="71"/>
        <v>0</v>
      </c>
      <c r="U721" s="20" t="str">
        <f t="shared" si="72"/>
        <v>2</v>
      </c>
      <c r="V721" s="21">
        <f t="shared" si="73"/>
        <v>0.38272166666666663</v>
      </c>
      <c r="W721" s="21">
        <f t="shared" si="74"/>
        <v>0.3061773333333333</v>
      </c>
    </row>
    <row r="722" spans="1:23" x14ac:dyDescent="0.25">
      <c r="A722" s="18">
        <v>65</v>
      </c>
      <c r="B722" s="18" t="s">
        <v>31</v>
      </c>
      <c r="C722" s="18">
        <v>0.52</v>
      </c>
      <c r="D722" s="18">
        <v>0.4</v>
      </c>
      <c r="E722" s="18">
        <v>0.12</v>
      </c>
      <c r="F722" s="18">
        <v>0.57999999999999996</v>
      </c>
      <c r="G722" s="18">
        <v>0.23400000000000001</v>
      </c>
      <c r="H722" s="18">
        <v>0.13150000000000001</v>
      </c>
      <c r="I722" s="18">
        <v>0.185</v>
      </c>
      <c r="J722" s="18">
        <v>8</v>
      </c>
      <c r="K722" s="18">
        <v>4</v>
      </c>
      <c r="L722" s="18" t="s">
        <v>18</v>
      </c>
      <c r="M722" s="18" t="s">
        <v>19</v>
      </c>
      <c r="N722" s="18" t="s">
        <v>20</v>
      </c>
      <c r="O722" s="18">
        <v>7</v>
      </c>
      <c r="P722" s="18" t="s">
        <v>26</v>
      </c>
      <c r="Q722" s="18">
        <v>2.5</v>
      </c>
      <c r="R722" s="18">
        <f t="shared" si="69"/>
        <v>3</v>
      </c>
      <c r="S722" s="18">
        <f t="shared" si="70"/>
        <v>2</v>
      </c>
      <c r="T722" s="18">
        <f t="shared" si="71"/>
        <v>0</v>
      </c>
      <c r="U722" s="20" t="str">
        <f t="shared" si="72"/>
        <v>2</v>
      </c>
      <c r="V722" s="21">
        <f t="shared" si="73"/>
        <v>0.26486666666666664</v>
      </c>
      <c r="W722" s="21">
        <f t="shared" si="74"/>
        <v>0.21189333333333332</v>
      </c>
    </row>
    <row r="723" spans="1:23" x14ac:dyDescent="0.25">
      <c r="A723" s="18">
        <v>761</v>
      </c>
      <c r="B723" s="18" t="s">
        <v>31</v>
      </c>
      <c r="C723" s="18">
        <v>0.58499999999999996</v>
      </c>
      <c r="D723" s="18">
        <v>0.40500000000000003</v>
      </c>
      <c r="E723" s="18">
        <v>0.15</v>
      </c>
      <c r="F723" s="18">
        <v>1.2565</v>
      </c>
      <c r="G723" s="18">
        <v>0.435</v>
      </c>
      <c r="H723" s="18">
        <v>0.20200000000000001</v>
      </c>
      <c r="I723" s="18">
        <v>0.32500000000000001</v>
      </c>
      <c r="J723" s="18">
        <v>15</v>
      </c>
      <c r="K723" s="18">
        <v>3</v>
      </c>
      <c r="L723" s="18" t="s">
        <v>46</v>
      </c>
      <c r="M723" s="18" t="s">
        <v>47</v>
      </c>
      <c r="N723" s="18" t="s">
        <v>48</v>
      </c>
      <c r="O723" s="18">
        <v>4</v>
      </c>
      <c r="P723" s="18" t="s">
        <v>59</v>
      </c>
      <c r="Q723" s="18">
        <v>6.1</v>
      </c>
      <c r="R723" s="18">
        <f t="shared" si="69"/>
        <v>3</v>
      </c>
      <c r="S723" s="18">
        <f t="shared" si="70"/>
        <v>3</v>
      </c>
      <c r="T723" s="18">
        <f t="shared" si="71"/>
        <v>3</v>
      </c>
      <c r="U723" s="20" t="str">
        <f t="shared" si="72"/>
        <v>3</v>
      </c>
      <c r="V723" s="21">
        <f t="shared" si="73"/>
        <v>0.59474333333333329</v>
      </c>
      <c r="W723" s="21">
        <f t="shared" si="74"/>
        <v>0.59474333333333329</v>
      </c>
    </row>
    <row r="724" spans="1:23" x14ac:dyDescent="0.25">
      <c r="A724" s="18">
        <v>3232</v>
      </c>
      <c r="B724" s="18" t="s">
        <v>31</v>
      </c>
      <c r="C724" s="18">
        <v>0.41</v>
      </c>
      <c r="D724" s="18">
        <v>0.32500000000000001</v>
      </c>
      <c r="E724" s="18">
        <v>0.12</v>
      </c>
      <c r="F724" s="18">
        <v>0.3745</v>
      </c>
      <c r="G724" s="18">
        <v>0.158</v>
      </c>
      <c r="H724" s="18">
        <v>8.1000000000000003E-2</v>
      </c>
      <c r="I724" s="18">
        <v>0.125</v>
      </c>
      <c r="J724" s="18">
        <v>12</v>
      </c>
      <c r="K724" s="18">
        <v>12</v>
      </c>
      <c r="L724" s="18" t="s">
        <v>63</v>
      </c>
      <c r="M724" s="18" t="s">
        <v>64</v>
      </c>
      <c r="N724" s="18" t="s">
        <v>29</v>
      </c>
      <c r="O724" s="18">
        <v>8</v>
      </c>
      <c r="P724" s="18" t="s">
        <v>30</v>
      </c>
      <c r="Q724" s="18">
        <v>12.3</v>
      </c>
      <c r="R724" s="18">
        <f t="shared" si="69"/>
        <v>3</v>
      </c>
      <c r="S724" s="18">
        <f t="shared" si="70"/>
        <v>2</v>
      </c>
      <c r="T724" s="18">
        <f t="shared" si="71"/>
        <v>0</v>
      </c>
      <c r="U724" s="20" t="str">
        <f t="shared" si="72"/>
        <v>2</v>
      </c>
      <c r="V724" s="21">
        <f t="shared" si="73"/>
        <v>0.15947458333333331</v>
      </c>
      <c r="W724" s="21">
        <f t="shared" si="74"/>
        <v>0.12757966666666665</v>
      </c>
    </row>
    <row r="725" spans="1:23" x14ac:dyDescent="0.25">
      <c r="A725" s="18">
        <v>3375</v>
      </c>
      <c r="B725" s="18" t="s">
        <v>22</v>
      </c>
      <c r="C725" s="18">
        <v>0.47499999999999998</v>
      </c>
      <c r="D725" s="18">
        <v>0.375</v>
      </c>
      <c r="E725" s="18">
        <v>0.125</v>
      </c>
      <c r="F725" s="18">
        <v>0.58799999999999997</v>
      </c>
      <c r="G725" s="18">
        <v>0.23699999999999999</v>
      </c>
      <c r="H725" s="18">
        <v>0.17150000000000001</v>
      </c>
      <c r="I725" s="18">
        <v>0.155</v>
      </c>
      <c r="J725" s="18">
        <v>10</v>
      </c>
      <c r="K725" s="18">
        <v>5</v>
      </c>
      <c r="L725" s="18" t="s">
        <v>49</v>
      </c>
      <c r="M725" s="18" t="s">
        <v>50</v>
      </c>
      <c r="N725" s="18" t="s">
        <v>51</v>
      </c>
      <c r="O725" s="18">
        <v>7</v>
      </c>
      <c r="P725" s="18" t="s">
        <v>26</v>
      </c>
      <c r="Q725" s="18">
        <v>2.5</v>
      </c>
      <c r="R725" s="18">
        <f t="shared" si="69"/>
        <v>3</v>
      </c>
      <c r="S725" s="18">
        <f t="shared" si="70"/>
        <v>2</v>
      </c>
      <c r="T725" s="18">
        <f t="shared" si="71"/>
        <v>0</v>
      </c>
      <c r="U725" s="20" t="str">
        <f t="shared" si="72"/>
        <v>2</v>
      </c>
      <c r="V725" s="21">
        <f t="shared" si="73"/>
        <v>0.26214999999999999</v>
      </c>
      <c r="W725" s="21">
        <f t="shared" si="74"/>
        <v>0.20972000000000002</v>
      </c>
    </row>
    <row r="726" spans="1:23" x14ac:dyDescent="0.25">
      <c r="A726" s="18">
        <v>2242</v>
      </c>
      <c r="B726" s="18" t="s">
        <v>22</v>
      </c>
      <c r="C726" s="18">
        <v>0.435</v>
      </c>
      <c r="D726" s="18">
        <v>0.32</v>
      </c>
      <c r="E726" s="18">
        <v>0.12</v>
      </c>
      <c r="F726" s="18">
        <v>0.3785</v>
      </c>
      <c r="G726" s="18">
        <v>0.152</v>
      </c>
      <c r="H726" s="18">
        <v>9.1499999999999998E-2</v>
      </c>
      <c r="I726" s="18">
        <v>0.125</v>
      </c>
      <c r="J726" s="18">
        <v>11</v>
      </c>
      <c r="K726" s="18">
        <v>10</v>
      </c>
      <c r="L726" s="18" t="s">
        <v>23</v>
      </c>
      <c r="M726" s="18" t="s">
        <v>24</v>
      </c>
      <c r="N726" s="18" t="s">
        <v>25</v>
      </c>
      <c r="O726" s="18">
        <v>6</v>
      </c>
      <c r="P726" s="18" t="s">
        <v>79</v>
      </c>
      <c r="Q726" s="18">
        <v>14.1</v>
      </c>
      <c r="R726" s="18">
        <f t="shared" si="69"/>
        <v>3</v>
      </c>
      <c r="S726" s="18">
        <f t="shared" si="70"/>
        <v>2</v>
      </c>
      <c r="T726" s="18">
        <f t="shared" si="71"/>
        <v>0</v>
      </c>
      <c r="U726" s="20" t="str">
        <f t="shared" si="72"/>
        <v>2</v>
      </c>
      <c r="V726" s="21">
        <f t="shared" si="73"/>
        <v>0.16243958333333333</v>
      </c>
      <c r="W726" s="21">
        <f t="shared" si="74"/>
        <v>0.12995166666666666</v>
      </c>
    </row>
    <row r="727" spans="1:23" x14ac:dyDescent="0.25">
      <c r="A727" s="18">
        <v>2599</v>
      </c>
      <c r="B727" s="18" t="s">
        <v>31</v>
      </c>
      <c r="C727" s="18">
        <v>0.6</v>
      </c>
      <c r="D727" s="18">
        <v>0.46</v>
      </c>
      <c r="E727" s="18">
        <v>0.15</v>
      </c>
      <c r="F727" s="18">
        <v>1.2470000000000001</v>
      </c>
      <c r="G727" s="18">
        <v>0.53349999999999997</v>
      </c>
      <c r="H727" s="18">
        <v>0.27350000000000002</v>
      </c>
      <c r="I727" s="18">
        <v>0.28999999999999998</v>
      </c>
      <c r="J727" s="18">
        <v>9</v>
      </c>
      <c r="K727" s="18">
        <v>11</v>
      </c>
      <c r="L727" s="18" t="s">
        <v>37</v>
      </c>
      <c r="M727" s="18" t="s">
        <v>38</v>
      </c>
      <c r="N727" s="18" t="s">
        <v>29</v>
      </c>
      <c r="O727" s="18">
        <v>8</v>
      </c>
      <c r="P727" s="18" t="s">
        <v>30</v>
      </c>
      <c r="Q727" s="18">
        <v>12.3</v>
      </c>
      <c r="R727" s="18">
        <f t="shared" si="69"/>
        <v>3</v>
      </c>
      <c r="S727" s="18">
        <f t="shared" si="70"/>
        <v>3</v>
      </c>
      <c r="T727" s="18">
        <f t="shared" si="71"/>
        <v>3</v>
      </c>
      <c r="U727" s="20" t="str">
        <f t="shared" si="72"/>
        <v>3</v>
      </c>
      <c r="V727" s="21">
        <f t="shared" si="73"/>
        <v>0.60479499999999997</v>
      </c>
      <c r="W727" s="21">
        <f t="shared" si="74"/>
        <v>0.60479499999999997</v>
      </c>
    </row>
    <row r="728" spans="1:23" x14ac:dyDescent="0.25">
      <c r="A728" s="18">
        <v>1563</v>
      </c>
      <c r="B728" s="18" t="s">
        <v>17</v>
      </c>
      <c r="C728" s="18">
        <v>0.45</v>
      </c>
      <c r="D728" s="18">
        <v>0.33500000000000002</v>
      </c>
      <c r="E728" s="18">
        <v>0.11</v>
      </c>
      <c r="F728" s="18">
        <v>0.41949999999999998</v>
      </c>
      <c r="G728" s="18">
        <v>0.18099999999999999</v>
      </c>
      <c r="H728" s="18">
        <v>8.5000000000000006E-2</v>
      </c>
      <c r="I728" s="18">
        <v>0.13450000000000001</v>
      </c>
      <c r="J728" s="18">
        <v>7</v>
      </c>
      <c r="K728" s="18">
        <v>7</v>
      </c>
      <c r="L728" s="18" t="s">
        <v>43</v>
      </c>
      <c r="M728" s="18" t="s">
        <v>44</v>
      </c>
      <c r="N728" s="18" t="s">
        <v>45</v>
      </c>
      <c r="O728" s="18">
        <v>2</v>
      </c>
      <c r="P728" s="18" t="s">
        <v>70</v>
      </c>
      <c r="Q728" s="18">
        <v>18</v>
      </c>
      <c r="R728" s="18">
        <f t="shared" si="69"/>
        <v>3</v>
      </c>
      <c r="S728" s="18">
        <f t="shared" si="70"/>
        <v>2</v>
      </c>
      <c r="T728" s="18">
        <f t="shared" si="71"/>
        <v>0</v>
      </c>
      <c r="U728" s="20" t="str">
        <f t="shared" si="72"/>
        <v>2</v>
      </c>
      <c r="V728" s="21">
        <f t="shared" si="73"/>
        <v>0.18143375</v>
      </c>
      <c r="W728" s="21">
        <f t="shared" si="74"/>
        <v>0.145147</v>
      </c>
    </row>
    <row r="729" spans="1:23" x14ac:dyDescent="0.25">
      <c r="A729" s="18">
        <v>2710</v>
      </c>
      <c r="B729" s="18" t="s">
        <v>22</v>
      </c>
      <c r="C729" s="18">
        <v>0.74</v>
      </c>
      <c r="D729" s="18">
        <v>0.57499999999999996</v>
      </c>
      <c r="E729" s="18">
        <v>0.22</v>
      </c>
      <c r="F729" s="18">
        <v>2.012</v>
      </c>
      <c r="G729" s="18">
        <v>0.89149999999999996</v>
      </c>
      <c r="H729" s="18">
        <v>0.52649999999999997</v>
      </c>
      <c r="I729" s="18">
        <v>0.47099999999999997</v>
      </c>
      <c r="J729" s="18">
        <v>12</v>
      </c>
      <c r="K729" s="18">
        <v>6</v>
      </c>
      <c r="L729" s="18" t="s">
        <v>40</v>
      </c>
      <c r="M729" s="18" t="s">
        <v>41</v>
      </c>
      <c r="N729" s="18" t="s">
        <v>42</v>
      </c>
      <c r="O729" s="18">
        <v>6</v>
      </c>
      <c r="P729" s="18" t="s">
        <v>79</v>
      </c>
      <c r="Q729" s="18">
        <v>14.1</v>
      </c>
      <c r="R729" s="18">
        <f t="shared" si="69"/>
        <v>3</v>
      </c>
      <c r="S729" s="18">
        <f t="shared" si="70"/>
        <v>2</v>
      </c>
      <c r="T729" s="18">
        <f t="shared" si="71"/>
        <v>0</v>
      </c>
      <c r="U729" s="20" t="str">
        <f t="shared" si="72"/>
        <v>2</v>
      </c>
      <c r="V729" s="21">
        <f t="shared" si="73"/>
        <v>1.0848033333333333</v>
      </c>
      <c r="W729" s="21">
        <f t="shared" si="74"/>
        <v>0.86784266666666676</v>
      </c>
    </row>
    <row r="730" spans="1:23" x14ac:dyDescent="0.25">
      <c r="A730" s="18">
        <v>1893</v>
      </c>
      <c r="B730" s="18" t="s">
        <v>31</v>
      </c>
      <c r="C730" s="18">
        <v>0.56499999999999995</v>
      </c>
      <c r="D730" s="18">
        <v>0.45</v>
      </c>
      <c r="E730" s="18">
        <v>0.16</v>
      </c>
      <c r="F730" s="18">
        <v>0.89500000000000002</v>
      </c>
      <c r="G730" s="18">
        <v>0.41499999999999998</v>
      </c>
      <c r="H730" s="18">
        <v>0.19500000000000001</v>
      </c>
      <c r="I730" s="18">
        <v>0.246</v>
      </c>
      <c r="J730" s="18">
        <v>9</v>
      </c>
      <c r="K730" s="18">
        <v>10</v>
      </c>
      <c r="L730" s="18" t="s">
        <v>23</v>
      </c>
      <c r="M730" s="18" t="s">
        <v>24</v>
      </c>
      <c r="N730" s="18" t="s">
        <v>25</v>
      </c>
      <c r="O730" s="18">
        <v>5</v>
      </c>
      <c r="P730" s="18" t="s">
        <v>34</v>
      </c>
      <c r="Q730" s="18">
        <v>12.8</v>
      </c>
      <c r="R730" s="18">
        <f t="shared" si="69"/>
        <v>3</v>
      </c>
      <c r="S730" s="18">
        <f t="shared" si="70"/>
        <v>3</v>
      </c>
      <c r="T730" s="18">
        <f t="shared" si="71"/>
        <v>3</v>
      </c>
      <c r="U730" s="20" t="str">
        <f t="shared" si="72"/>
        <v>3</v>
      </c>
      <c r="V730" s="21">
        <f t="shared" si="73"/>
        <v>0.4288541666666667</v>
      </c>
      <c r="W730" s="21">
        <f t="shared" si="74"/>
        <v>0.4288541666666667</v>
      </c>
    </row>
    <row r="731" spans="1:23" x14ac:dyDescent="0.25">
      <c r="A731" s="18">
        <v>2870</v>
      </c>
      <c r="B731" s="18" t="s">
        <v>17</v>
      </c>
      <c r="C731" s="18">
        <v>0.37</v>
      </c>
      <c r="D731" s="18">
        <v>0.28000000000000003</v>
      </c>
      <c r="E731" s="18">
        <v>8.5000000000000006E-2</v>
      </c>
      <c r="F731" s="18">
        <v>0.19800000000000001</v>
      </c>
      <c r="G731" s="18">
        <v>8.0500000000000002E-2</v>
      </c>
      <c r="H731" s="18">
        <v>4.5499999999999999E-2</v>
      </c>
      <c r="I731" s="18">
        <v>5.8000000000000003E-2</v>
      </c>
      <c r="J731" s="18">
        <v>5</v>
      </c>
      <c r="K731" s="18">
        <v>5</v>
      </c>
      <c r="L731" s="18" t="s">
        <v>49</v>
      </c>
      <c r="M731" s="18" t="s">
        <v>50</v>
      </c>
      <c r="N731" s="18" t="s">
        <v>51</v>
      </c>
      <c r="O731" s="18">
        <v>4</v>
      </c>
      <c r="P731" s="18" t="s">
        <v>59</v>
      </c>
      <c r="Q731" s="18">
        <v>6.1</v>
      </c>
      <c r="R731" s="18">
        <f t="shared" si="69"/>
        <v>3</v>
      </c>
      <c r="S731" s="18">
        <f t="shared" si="70"/>
        <v>2</v>
      </c>
      <c r="T731" s="18">
        <f t="shared" si="71"/>
        <v>0</v>
      </c>
      <c r="U731" s="20" t="str">
        <f t="shared" si="72"/>
        <v>2</v>
      </c>
      <c r="V731" s="21">
        <f t="shared" si="73"/>
        <v>8.0354999999999996E-2</v>
      </c>
      <c r="W731" s="21">
        <f t="shared" si="74"/>
        <v>6.4283999999999994E-2</v>
      </c>
    </row>
    <row r="732" spans="1:23" x14ac:dyDescent="0.25">
      <c r="A732" s="18">
        <v>1099</v>
      </c>
      <c r="B732" s="18" t="s">
        <v>31</v>
      </c>
      <c r="C732" s="18">
        <v>0.49</v>
      </c>
      <c r="D732" s="18">
        <v>0.46500000000000002</v>
      </c>
      <c r="E732" s="18">
        <v>0.125</v>
      </c>
      <c r="F732" s="18">
        <v>0.52249999999999996</v>
      </c>
      <c r="G732" s="18">
        <v>0.23499999999999999</v>
      </c>
      <c r="H732" s="18">
        <v>0.13</v>
      </c>
      <c r="I732" s="18">
        <v>0.14099999999999999</v>
      </c>
      <c r="J732" s="18">
        <v>7</v>
      </c>
      <c r="K732" s="18">
        <v>13</v>
      </c>
      <c r="L732" s="18" t="s">
        <v>27</v>
      </c>
      <c r="M732" s="18" t="s">
        <v>28</v>
      </c>
      <c r="N732" s="18" t="s">
        <v>29</v>
      </c>
      <c r="O732" s="18">
        <v>3</v>
      </c>
      <c r="P732" s="18" t="s">
        <v>39</v>
      </c>
      <c r="Q732" s="18">
        <v>3.6</v>
      </c>
      <c r="R732" s="18">
        <f t="shared" si="69"/>
        <v>3</v>
      </c>
      <c r="S732" s="18">
        <f t="shared" si="70"/>
        <v>2</v>
      </c>
      <c r="T732" s="18">
        <f t="shared" si="71"/>
        <v>0</v>
      </c>
      <c r="U732" s="20" t="str">
        <f t="shared" si="72"/>
        <v>2</v>
      </c>
      <c r="V732" s="21">
        <f t="shared" si="73"/>
        <v>0.24209166666666665</v>
      </c>
      <c r="W732" s="21">
        <f t="shared" si="74"/>
        <v>0.19367333333333334</v>
      </c>
    </row>
    <row r="733" spans="1:23" x14ac:dyDescent="0.25">
      <c r="A733" s="18">
        <v>3911</v>
      </c>
      <c r="B733" s="18" t="s">
        <v>31</v>
      </c>
      <c r="C733" s="18">
        <v>0.45500000000000002</v>
      </c>
      <c r="D733" s="18">
        <v>0.35499999999999998</v>
      </c>
      <c r="E733" s="18">
        <v>0.13500000000000001</v>
      </c>
      <c r="F733" s="18">
        <v>0.47449999999999998</v>
      </c>
      <c r="G733" s="18">
        <v>0.1865</v>
      </c>
      <c r="H733" s="18">
        <v>9.35E-2</v>
      </c>
      <c r="I733" s="18">
        <v>0.16800000000000001</v>
      </c>
      <c r="J733" s="18">
        <v>13</v>
      </c>
      <c r="K733" s="18">
        <v>13</v>
      </c>
      <c r="L733" s="18" t="s">
        <v>27</v>
      </c>
      <c r="M733" s="18" t="s">
        <v>28</v>
      </c>
      <c r="N733" s="18" t="s">
        <v>29</v>
      </c>
      <c r="O733" s="18">
        <v>5</v>
      </c>
      <c r="P733" s="18" t="s">
        <v>34</v>
      </c>
      <c r="Q733" s="18">
        <v>12.8</v>
      </c>
      <c r="R733" s="18">
        <f t="shared" si="69"/>
        <v>3</v>
      </c>
      <c r="S733" s="18">
        <f t="shared" si="70"/>
        <v>2</v>
      </c>
      <c r="T733" s="18">
        <f t="shared" si="71"/>
        <v>0</v>
      </c>
      <c r="U733" s="20" t="str">
        <f t="shared" si="72"/>
        <v>2</v>
      </c>
      <c r="V733" s="21">
        <f t="shared" si="73"/>
        <v>0.20917541666666664</v>
      </c>
      <c r="W733" s="21">
        <f t="shared" si="74"/>
        <v>0.16734033333333331</v>
      </c>
    </row>
    <row r="734" spans="1:23" x14ac:dyDescent="0.25">
      <c r="A734" s="18">
        <v>688</v>
      </c>
      <c r="B734" s="18" t="s">
        <v>22</v>
      </c>
      <c r="C734" s="18">
        <v>0.53500000000000003</v>
      </c>
      <c r="D734" s="18">
        <v>0.40500000000000003</v>
      </c>
      <c r="E734" s="18">
        <v>0.125</v>
      </c>
      <c r="F734" s="18">
        <v>0.92700000000000005</v>
      </c>
      <c r="G734" s="18">
        <v>0.26</v>
      </c>
      <c r="H734" s="18">
        <v>0.14249999999999999</v>
      </c>
      <c r="I734" s="18">
        <v>0.34499999999999997</v>
      </c>
      <c r="J734" s="18">
        <v>16</v>
      </c>
      <c r="K734" s="18">
        <v>13</v>
      </c>
      <c r="L734" s="18" t="s">
        <v>27</v>
      </c>
      <c r="M734" s="18" t="s">
        <v>28</v>
      </c>
      <c r="N734" s="18" t="s">
        <v>29</v>
      </c>
      <c r="O734" s="18">
        <v>7</v>
      </c>
      <c r="P734" s="18" t="s">
        <v>26</v>
      </c>
      <c r="Q734" s="18">
        <v>2.5</v>
      </c>
      <c r="R734" s="18">
        <f t="shared" si="69"/>
        <v>3</v>
      </c>
      <c r="S734" s="18">
        <f t="shared" si="70"/>
        <v>2</v>
      </c>
      <c r="T734" s="18">
        <f t="shared" si="71"/>
        <v>0</v>
      </c>
      <c r="U734" s="20" t="str">
        <f t="shared" si="72"/>
        <v>2</v>
      </c>
      <c r="V734" s="21">
        <f t="shared" si="73"/>
        <v>0.42719250000000003</v>
      </c>
      <c r="W734" s="21">
        <f t="shared" si="74"/>
        <v>0.34175400000000006</v>
      </c>
    </row>
    <row r="735" spans="1:23" x14ac:dyDescent="0.25">
      <c r="A735" s="18">
        <v>2959</v>
      </c>
      <c r="B735" s="18" t="s">
        <v>22</v>
      </c>
      <c r="C735" s="18">
        <v>0.65500000000000003</v>
      </c>
      <c r="D735" s="18">
        <v>0.51500000000000001</v>
      </c>
      <c r="E735" s="18">
        <v>0.2</v>
      </c>
      <c r="F735" s="18">
        <v>1.494</v>
      </c>
      <c r="G735" s="18">
        <v>0.72550000000000003</v>
      </c>
      <c r="H735" s="18">
        <v>0.309</v>
      </c>
      <c r="I735" s="18">
        <v>0.40500000000000003</v>
      </c>
      <c r="J735" s="18">
        <v>12</v>
      </c>
      <c r="K735" s="18">
        <v>3</v>
      </c>
      <c r="L735" s="18" t="s">
        <v>46</v>
      </c>
      <c r="M735" s="18" t="s">
        <v>47</v>
      </c>
      <c r="N735" s="18" t="s">
        <v>48</v>
      </c>
      <c r="O735" s="18">
        <v>4</v>
      </c>
      <c r="P735" s="18" t="s">
        <v>59</v>
      </c>
      <c r="Q735" s="18">
        <v>6.1</v>
      </c>
      <c r="R735" s="18">
        <f t="shared" si="69"/>
        <v>3</v>
      </c>
      <c r="S735" s="18">
        <f t="shared" si="70"/>
        <v>2</v>
      </c>
      <c r="T735" s="18">
        <f t="shared" si="71"/>
        <v>0</v>
      </c>
      <c r="U735" s="20" t="str">
        <f t="shared" si="72"/>
        <v>2</v>
      </c>
      <c r="V735" s="21">
        <f t="shared" si="73"/>
        <v>0.76443000000000005</v>
      </c>
      <c r="W735" s="21">
        <f t="shared" si="74"/>
        <v>0.61154400000000009</v>
      </c>
    </row>
    <row r="736" spans="1:23" x14ac:dyDescent="0.25">
      <c r="A736" s="18">
        <v>1043</v>
      </c>
      <c r="B736" s="18" t="s">
        <v>22</v>
      </c>
      <c r="C736" s="18">
        <v>0.67500000000000004</v>
      </c>
      <c r="D736" s="18">
        <v>0.56499999999999995</v>
      </c>
      <c r="E736" s="18">
        <v>0.19500000000000001</v>
      </c>
      <c r="F736" s="18">
        <v>1.8374999999999999</v>
      </c>
      <c r="G736" s="18">
        <v>0.76449999999999996</v>
      </c>
      <c r="H736" s="18">
        <v>0.36149999999999999</v>
      </c>
      <c r="I736" s="18">
        <v>0.55300000000000005</v>
      </c>
      <c r="J736" s="18">
        <v>12</v>
      </c>
      <c r="K736" s="18">
        <v>7</v>
      </c>
      <c r="L736" s="18" t="s">
        <v>43</v>
      </c>
      <c r="M736" s="18" t="s">
        <v>44</v>
      </c>
      <c r="N736" s="18" t="s">
        <v>45</v>
      </c>
      <c r="O736" s="18">
        <v>4</v>
      </c>
      <c r="P736" s="18" t="s">
        <v>59</v>
      </c>
      <c r="Q736" s="18">
        <v>6.1</v>
      </c>
      <c r="R736" s="18">
        <f t="shared" si="69"/>
        <v>3</v>
      </c>
      <c r="S736" s="18">
        <f t="shared" si="70"/>
        <v>2</v>
      </c>
      <c r="T736" s="18">
        <f t="shared" si="71"/>
        <v>0</v>
      </c>
      <c r="U736" s="20" t="str">
        <f t="shared" si="72"/>
        <v>2</v>
      </c>
      <c r="V736" s="21">
        <f t="shared" si="73"/>
        <v>0.96009374999999986</v>
      </c>
      <c r="W736" s="21">
        <f t="shared" si="74"/>
        <v>0.76807499999999995</v>
      </c>
    </row>
    <row r="737" spans="1:23" x14ac:dyDescent="0.25">
      <c r="A737" s="18">
        <v>2133</v>
      </c>
      <c r="B737" s="18" t="s">
        <v>22</v>
      </c>
      <c r="C737" s="18">
        <v>0.52</v>
      </c>
      <c r="D737" s="18">
        <v>0.41</v>
      </c>
      <c r="E737" s="18">
        <v>0.125</v>
      </c>
      <c r="F737" s="18">
        <v>0.69850000000000001</v>
      </c>
      <c r="G737" s="18">
        <v>0.29449999999999998</v>
      </c>
      <c r="H737" s="18">
        <v>0.16250000000000001</v>
      </c>
      <c r="I737" s="18">
        <v>0.215</v>
      </c>
      <c r="J737" s="18">
        <v>10</v>
      </c>
      <c r="K737" s="18">
        <v>14</v>
      </c>
      <c r="L737" s="18" t="s">
        <v>60</v>
      </c>
      <c r="M737" s="18" t="s">
        <v>61</v>
      </c>
      <c r="N737" s="18" t="s">
        <v>62</v>
      </c>
      <c r="O737" s="18">
        <v>7</v>
      </c>
      <c r="P737" s="18" t="s">
        <v>26</v>
      </c>
      <c r="Q737" s="18">
        <v>2.5</v>
      </c>
      <c r="R737" s="18">
        <f t="shared" si="69"/>
        <v>3</v>
      </c>
      <c r="S737" s="18">
        <f t="shared" si="70"/>
        <v>2</v>
      </c>
      <c r="T737" s="18">
        <f t="shared" si="71"/>
        <v>0</v>
      </c>
      <c r="U737" s="20" t="str">
        <f t="shared" si="72"/>
        <v>2</v>
      </c>
      <c r="V737" s="21">
        <f t="shared" si="73"/>
        <v>0.32072791666666667</v>
      </c>
      <c r="W737" s="21">
        <f t="shared" si="74"/>
        <v>0.25658233333333336</v>
      </c>
    </row>
    <row r="738" spans="1:23" x14ac:dyDescent="0.25">
      <c r="A738" s="18">
        <v>1884</v>
      </c>
      <c r="B738" s="18" t="s">
        <v>31</v>
      </c>
      <c r="C738" s="18">
        <v>0.55500000000000005</v>
      </c>
      <c r="D738" s="18">
        <v>0.41</v>
      </c>
      <c r="E738" s="18">
        <v>0.125</v>
      </c>
      <c r="F738" s="18">
        <v>0.59899999999999998</v>
      </c>
      <c r="G738" s="18">
        <v>0.23449999999999999</v>
      </c>
      <c r="H738" s="18">
        <v>0.14649999999999999</v>
      </c>
      <c r="I738" s="18">
        <v>0.19400000000000001</v>
      </c>
      <c r="J738" s="18">
        <v>8</v>
      </c>
      <c r="K738" s="18">
        <v>12</v>
      </c>
      <c r="L738" s="18" t="s">
        <v>63</v>
      </c>
      <c r="M738" s="18" t="s">
        <v>64</v>
      </c>
      <c r="N738" s="18" t="s">
        <v>29</v>
      </c>
      <c r="O738" s="18">
        <v>5</v>
      </c>
      <c r="P738" s="18" t="s">
        <v>34</v>
      </c>
      <c r="Q738" s="18">
        <v>12.8</v>
      </c>
      <c r="R738" s="18">
        <f t="shared" si="69"/>
        <v>3</v>
      </c>
      <c r="S738" s="18">
        <f t="shared" si="70"/>
        <v>2</v>
      </c>
      <c r="T738" s="18">
        <f t="shared" si="71"/>
        <v>0</v>
      </c>
      <c r="U738" s="20" t="str">
        <f t="shared" si="72"/>
        <v>2</v>
      </c>
      <c r="V738" s="21">
        <f t="shared" si="73"/>
        <v>0.27853499999999998</v>
      </c>
      <c r="W738" s="21">
        <f t="shared" si="74"/>
        <v>0.222828</v>
      </c>
    </row>
    <row r="739" spans="1:23" x14ac:dyDescent="0.25">
      <c r="A739" s="18">
        <v>1299</v>
      </c>
      <c r="B739" s="18" t="s">
        <v>17</v>
      </c>
      <c r="C739" s="18">
        <v>0.53</v>
      </c>
      <c r="D739" s="18">
        <v>0.42</v>
      </c>
      <c r="E739" s="18">
        <v>0.155</v>
      </c>
      <c r="F739" s="18">
        <v>0.81</v>
      </c>
      <c r="G739" s="18">
        <v>0.47249999999999998</v>
      </c>
      <c r="H739" s="18">
        <v>0.111</v>
      </c>
      <c r="I739" s="18">
        <v>0.192</v>
      </c>
      <c r="J739" s="18">
        <v>10</v>
      </c>
      <c r="K739" s="18">
        <v>8</v>
      </c>
      <c r="L739" s="18" t="s">
        <v>55</v>
      </c>
      <c r="M739" s="18" t="s">
        <v>56</v>
      </c>
      <c r="N739" s="18" t="s">
        <v>57</v>
      </c>
      <c r="O739" s="18">
        <v>10</v>
      </c>
      <c r="P739" s="18" t="s">
        <v>35</v>
      </c>
      <c r="Q739" s="18">
        <v>24.1</v>
      </c>
      <c r="R739" s="18">
        <f t="shared" si="69"/>
        <v>3</v>
      </c>
      <c r="S739" s="18">
        <f t="shared" si="70"/>
        <v>3</v>
      </c>
      <c r="T739" s="18">
        <f t="shared" si="71"/>
        <v>3</v>
      </c>
      <c r="U739" s="20" t="str">
        <f t="shared" si="72"/>
        <v>3</v>
      </c>
      <c r="V739" s="21">
        <f t="shared" si="73"/>
        <v>0.37867499999999998</v>
      </c>
      <c r="W739" s="21">
        <f t="shared" si="74"/>
        <v>0.37867499999999998</v>
      </c>
    </row>
    <row r="740" spans="1:23" x14ac:dyDescent="0.25">
      <c r="A740" s="18">
        <v>2384</v>
      </c>
      <c r="B740" s="18" t="s">
        <v>22</v>
      </c>
      <c r="C740" s="18">
        <v>0.52500000000000002</v>
      </c>
      <c r="D740" s="18">
        <v>0.39</v>
      </c>
      <c r="E740" s="18">
        <v>0.13500000000000001</v>
      </c>
      <c r="F740" s="18">
        <v>0.60050000000000003</v>
      </c>
      <c r="G740" s="18">
        <v>0.22650000000000001</v>
      </c>
      <c r="H740" s="18">
        <v>0.13100000000000001</v>
      </c>
      <c r="I740" s="18">
        <v>0.21</v>
      </c>
      <c r="J740" s="18">
        <v>16</v>
      </c>
      <c r="K740" s="18">
        <v>6</v>
      </c>
      <c r="L740" s="18" t="s">
        <v>40</v>
      </c>
      <c r="M740" s="18" t="s">
        <v>41</v>
      </c>
      <c r="N740" s="18" t="s">
        <v>42</v>
      </c>
      <c r="O740" s="18">
        <v>3</v>
      </c>
      <c r="P740" s="18" t="s">
        <v>39</v>
      </c>
      <c r="Q740" s="18">
        <v>3.6</v>
      </c>
      <c r="R740" s="18">
        <f t="shared" si="69"/>
        <v>3</v>
      </c>
      <c r="S740" s="18">
        <f t="shared" si="70"/>
        <v>2</v>
      </c>
      <c r="T740" s="18">
        <f t="shared" si="71"/>
        <v>0</v>
      </c>
      <c r="U740" s="20" t="str">
        <f t="shared" si="72"/>
        <v>2</v>
      </c>
      <c r="V740" s="21">
        <f t="shared" si="73"/>
        <v>0.27522916666666664</v>
      </c>
      <c r="W740" s="21">
        <f t="shared" si="74"/>
        <v>0.22018333333333331</v>
      </c>
    </row>
    <row r="741" spans="1:23" x14ac:dyDescent="0.25">
      <c r="A741" s="18">
        <v>2381</v>
      </c>
      <c r="B741" s="18" t="s">
        <v>31</v>
      </c>
      <c r="C741" s="18">
        <v>0.17499999999999999</v>
      </c>
      <c r="D741" s="18">
        <v>0.13500000000000001</v>
      </c>
      <c r="E741" s="18">
        <v>0.04</v>
      </c>
      <c r="F741" s="18">
        <v>3.0499999999999999E-2</v>
      </c>
      <c r="G741" s="18">
        <v>1.0999999999999999E-2</v>
      </c>
      <c r="H741" s="18">
        <v>7.4999999999999997E-3</v>
      </c>
      <c r="I741" s="18">
        <v>0.01</v>
      </c>
      <c r="J741" s="18">
        <v>5</v>
      </c>
      <c r="K741" s="18">
        <v>12</v>
      </c>
      <c r="L741" s="18" t="s">
        <v>63</v>
      </c>
      <c r="M741" s="18" t="s">
        <v>64</v>
      </c>
      <c r="N741" s="18" t="s">
        <v>29</v>
      </c>
      <c r="O741" s="18">
        <v>2</v>
      </c>
      <c r="P741" s="18" t="s">
        <v>70</v>
      </c>
      <c r="Q741" s="18">
        <v>18</v>
      </c>
      <c r="R741" s="18">
        <f t="shared" si="69"/>
        <v>3</v>
      </c>
      <c r="S741" s="18">
        <f t="shared" si="70"/>
        <v>2</v>
      </c>
      <c r="T741" s="18">
        <f t="shared" si="71"/>
        <v>0</v>
      </c>
      <c r="U741" s="20" t="str">
        <f t="shared" si="72"/>
        <v>2</v>
      </c>
      <c r="V741" s="21">
        <f t="shared" si="73"/>
        <v>1.0420833333333332E-2</v>
      </c>
      <c r="W741" s="21">
        <f t="shared" si="74"/>
        <v>8.3366666666666658E-3</v>
      </c>
    </row>
    <row r="742" spans="1:23" x14ac:dyDescent="0.25">
      <c r="A742" s="18">
        <v>3559</v>
      </c>
      <c r="B742" s="18" t="s">
        <v>17</v>
      </c>
      <c r="C742" s="18">
        <v>0.55000000000000004</v>
      </c>
      <c r="D742" s="18">
        <v>0.42499999999999999</v>
      </c>
      <c r="E742" s="18">
        <v>0.155</v>
      </c>
      <c r="F742" s="18">
        <v>0.87250000000000005</v>
      </c>
      <c r="G742" s="18">
        <v>0.41199999999999998</v>
      </c>
      <c r="H742" s="18">
        <v>0.187</v>
      </c>
      <c r="I742" s="18">
        <v>0.24249999999999999</v>
      </c>
      <c r="J742" s="18">
        <v>10</v>
      </c>
      <c r="K742" s="18">
        <v>14</v>
      </c>
      <c r="L742" s="18" t="s">
        <v>60</v>
      </c>
      <c r="M742" s="18" t="s">
        <v>61</v>
      </c>
      <c r="N742" s="18" t="s">
        <v>62</v>
      </c>
      <c r="O742" s="18">
        <v>4</v>
      </c>
      <c r="P742" s="18" t="s">
        <v>59</v>
      </c>
      <c r="Q742" s="18">
        <v>6.1</v>
      </c>
      <c r="R742" s="18">
        <f t="shared" si="69"/>
        <v>3</v>
      </c>
      <c r="S742" s="18">
        <f t="shared" si="70"/>
        <v>3</v>
      </c>
      <c r="T742" s="18">
        <f t="shared" si="71"/>
        <v>3</v>
      </c>
      <c r="U742" s="20" t="str">
        <f t="shared" si="72"/>
        <v>3</v>
      </c>
      <c r="V742" s="21">
        <f t="shared" si="73"/>
        <v>0.41152916666666667</v>
      </c>
      <c r="W742" s="21">
        <f t="shared" si="74"/>
        <v>0.41152916666666667</v>
      </c>
    </row>
    <row r="743" spans="1:23" x14ac:dyDescent="0.25">
      <c r="A743" s="18">
        <v>1745</v>
      </c>
      <c r="B743" s="18" t="s">
        <v>22</v>
      </c>
      <c r="C743" s="18">
        <v>0.68500000000000005</v>
      </c>
      <c r="D743" s="18">
        <v>0.56499999999999995</v>
      </c>
      <c r="E743" s="18">
        <v>0.17499999999999999</v>
      </c>
      <c r="F743" s="18">
        <v>1.6379999999999999</v>
      </c>
      <c r="G743" s="18">
        <v>0.77749999999999997</v>
      </c>
      <c r="H743" s="18">
        <v>0.375</v>
      </c>
      <c r="I743" s="18">
        <v>0.438</v>
      </c>
      <c r="J743" s="18">
        <v>11</v>
      </c>
      <c r="K743" s="18">
        <v>1</v>
      </c>
      <c r="L743" s="18" t="s">
        <v>65</v>
      </c>
      <c r="M743" s="18" t="s">
        <v>66</v>
      </c>
      <c r="N743" s="18" t="s">
        <v>29</v>
      </c>
      <c r="O743" s="18">
        <v>1</v>
      </c>
      <c r="P743" s="18" t="s">
        <v>21</v>
      </c>
      <c r="Q743" s="18">
        <v>22.1</v>
      </c>
      <c r="R743" s="18">
        <f t="shared" si="69"/>
        <v>3</v>
      </c>
      <c r="S743" s="18">
        <f t="shared" si="70"/>
        <v>2</v>
      </c>
      <c r="T743" s="18">
        <f t="shared" si="71"/>
        <v>0</v>
      </c>
      <c r="U743" s="20" t="str">
        <f t="shared" si="72"/>
        <v>2</v>
      </c>
      <c r="V743" s="21">
        <f t="shared" si="73"/>
        <v>0.85312500000000002</v>
      </c>
      <c r="W743" s="21">
        <f t="shared" si="74"/>
        <v>0.68250000000000011</v>
      </c>
    </row>
    <row r="744" spans="1:23" x14ac:dyDescent="0.25">
      <c r="A744" s="18">
        <v>2053</v>
      </c>
      <c r="B744" s="18" t="s">
        <v>31</v>
      </c>
      <c r="C744" s="18">
        <v>0.46</v>
      </c>
      <c r="D744" s="18">
        <v>0.34499999999999997</v>
      </c>
      <c r="E744" s="18">
        <v>0.12</v>
      </c>
      <c r="F744" s="18">
        <v>0.49349999999999999</v>
      </c>
      <c r="G744" s="18">
        <v>0.24349999999999999</v>
      </c>
      <c r="H744" s="18">
        <v>0.11749999999999999</v>
      </c>
      <c r="I744" s="18">
        <v>0.13200000000000001</v>
      </c>
      <c r="J744" s="18">
        <v>8</v>
      </c>
      <c r="K744" s="18">
        <v>5</v>
      </c>
      <c r="L744" s="18" t="s">
        <v>49</v>
      </c>
      <c r="M744" s="18" t="s">
        <v>50</v>
      </c>
      <c r="N744" s="18" t="s">
        <v>51</v>
      </c>
      <c r="O744" s="18">
        <v>8</v>
      </c>
      <c r="P744" s="18" t="s">
        <v>30</v>
      </c>
      <c r="Q744" s="18">
        <v>12.3</v>
      </c>
      <c r="R744" s="18">
        <f t="shared" si="69"/>
        <v>3</v>
      </c>
      <c r="S744" s="18">
        <f t="shared" si="70"/>
        <v>2</v>
      </c>
      <c r="T744" s="18">
        <f t="shared" si="71"/>
        <v>0</v>
      </c>
      <c r="U744" s="20" t="str">
        <f t="shared" si="72"/>
        <v>2</v>
      </c>
      <c r="V744" s="21">
        <f t="shared" si="73"/>
        <v>0.21590624999999999</v>
      </c>
      <c r="W744" s="21">
        <f t="shared" si="74"/>
        <v>0.17272500000000002</v>
      </c>
    </row>
    <row r="745" spans="1:23" x14ac:dyDescent="0.25">
      <c r="A745" s="18">
        <v>3077</v>
      </c>
      <c r="B745" s="18" t="s">
        <v>22</v>
      </c>
      <c r="C745" s="18">
        <v>0.68</v>
      </c>
      <c r="D745" s="18">
        <v>0.56000000000000005</v>
      </c>
      <c r="E745" s="18">
        <v>0.19500000000000001</v>
      </c>
      <c r="F745" s="18">
        <v>1.6639999999999999</v>
      </c>
      <c r="G745" s="18">
        <v>0.57999999999999996</v>
      </c>
      <c r="H745" s="18">
        <v>0.38550000000000001</v>
      </c>
      <c r="I745" s="18">
        <v>0.54500000000000004</v>
      </c>
      <c r="J745" s="18">
        <v>11</v>
      </c>
      <c r="K745" s="18">
        <v>1</v>
      </c>
      <c r="L745" s="18" t="s">
        <v>65</v>
      </c>
      <c r="M745" s="18" t="s">
        <v>66</v>
      </c>
      <c r="N745" s="18" t="s">
        <v>29</v>
      </c>
      <c r="O745" s="18">
        <v>7</v>
      </c>
      <c r="P745" s="18" t="s">
        <v>26</v>
      </c>
      <c r="Q745" s="18">
        <v>2.5</v>
      </c>
      <c r="R745" s="18">
        <f t="shared" si="69"/>
        <v>3</v>
      </c>
      <c r="S745" s="18">
        <f t="shared" si="70"/>
        <v>2</v>
      </c>
      <c r="T745" s="18">
        <f t="shared" si="71"/>
        <v>0</v>
      </c>
      <c r="U745" s="20" t="str">
        <f t="shared" si="72"/>
        <v>2</v>
      </c>
      <c r="V745" s="21">
        <f t="shared" si="73"/>
        <v>0.86943999999999988</v>
      </c>
      <c r="W745" s="21">
        <f t="shared" si="74"/>
        <v>0.69555199999999995</v>
      </c>
    </row>
    <row r="746" spans="1:23" x14ac:dyDescent="0.25">
      <c r="A746" s="18">
        <v>3058</v>
      </c>
      <c r="B746" s="18" t="s">
        <v>31</v>
      </c>
      <c r="C746" s="18">
        <v>0.61499999999999999</v>
      </c>
      <c r="D746" s="18">
        <v>0.49</v>
      </c>
      <c r="E746" s="18">
        <v>0.17</v>
      </c>
      <c r="F746" s="18">
        <v>1.145</v>
      </c>
      <c r="G746" s="18">
        <v>0.49149999999999999</v>
      </c>
      <c r="H746" s="18">
        <v>0.20799999999999999</v>
      </c>
      <c r="I746" s="18">
        <v>0.34300000000000003</v>
      </c>
      <c r="J746" s="18">
        <v>13</v>
      </c>
      <c r="K746" s="18">
        <v>4</v>
      </c>
      <c r="L746" s="18" t="s">
        <v>18</v>
      </c>
      <c r="M746" s="18" t="s">
        <v>19</v>
      </c>
      <c r="N746" s="18" t="s">
        <v>20</v>
      </c>
      <c r="O746" s="18">
        <v>9</v>
      </c>
      <c r="P746" s="18" t="s">
        <v>58</v>
      </c>
      <c r="Q746" s="18">
        <v>1.9</v>
      </c>
      <c r="R746" s="18">
        <f t="shared" si="69"/>
        <v>3</v>
      </c>
      <c r="S746" s="18">
        <f t="shared" si="70"/>
        <v>3</v>
      </c>
      <c r="T746" s="18">
        <f t="shared" si="71"/>
        <v>3</v>
      </c>
      <c r="U746" s="20" t="str">
        <f t="shared" si="72"/>
        <v>3</v>
      </c>
      <c r="V746" s="21">
        <f t="shared" si="73"/>
        <v>0.56772916666666673</v>
      </c>
      <c r="W746" s="21">
        <f t="shared" si="74"/>
        <v>0.56772916666666673</v>
      </c>
    </row>
    <row r="747" spans="1:23" x14ac:dyDescent="0.25">
      <c r="A747" s="18">
        <v>265</v>
      </c>
      <c r="B747" s="18" t="s">
        <v>31</v>
      </c>
      <c r="C747" s="18">
        <v>0.27</v>
      </c>
      <c r="D747" s="18">
        <v>0.2</v>
      </c>
      <c r="E747" s="18">
        <v>0.08</v>
      </c>
      <c r="F747" s="18">
        <v>0.1205</v>
      </c>
      <c r="G747" s="18">
        <v>4.65E-2</v>
      </c>
      <c r="H747" s="18">
        <v>2.8000000000000001E-2</v>
      </c>
      <c r="I747" s="18">
        <v>0.04</v>
      </c>
      <c r="J747" s="18">
        <v>6</v>
      </c>
      <c r="K747" s="18">
        <v>8</v>
      </c>
      <c r="L747" s="18" t="s">
        <v>55</v>
      </c>
      <c r="M747" s="18" t="s">
        <v>56</v>
      </c>
      <c r="N747" s="18" t="s">
        <v>57</v>
      </c>
      <c r="O747" s="18">
        <v>4</v>
      </c>
      <c r="P747" s="18" t="s">
        <v>59</v>
      </c>
      <c r="Q747" s="18">
        <v>6.1</v>
      </c>
      <c r="R747" s="18">
        <f t="shared" si="69"/>
        <v>3</v>
      </c>
      <c r="S747" s="18">
        <f t="shared" si="70"/>
        <v>2</v>
      </c>
      <c r="T747" s="18">
        <f t="shared" si="71"/>
        <v>0</v>
      </c>
      <c r="U747" s="20" t="str">
        <f t="shared" si="72"/>
        <v>2</v>
      </c>
      <c r="V747" s="21">
        <f t="shared" si="73"/>
        <v>4.5187499999999999E-2</v>
      </c>
      <c r="W747" s="21">
        <f t="shared" si="74"/>
        <v>3.6150000000000002E-2</v>
      </c>
    </row>
    <row r="748" spans="1:23" x14ac:dyDescent="0.25">
      <c r="A748" s="18">
        <v>896</v>
      </c>
      <c r="B748" s="18" t="s">
        <v>17</v>
      </c>
      <c r="C748" s="18">
        <v>0.255</v>
      </c>
      <c r="D748" s="18">
        <v>0.19</v>
      </c>
      <c r="E748" s="18">
        <v>0.05</v>
      </c>
      <c r="F748" s="18">
        <v>8.3000000000000004E-2</v>
      </c>
      <c r="G748" s="18">
        <v>2.9499999999999998E-2</v>
      </c>
      <c r="H748" s="18">
        <v>2.1499999999999998E-2</v>
      </c>
      <c r="I748" s="18">
        <v>2.7E-2</v>
      </c>
      <c r="J748" s="18">
        <v>6</v>
      </c>
      <c r="K748" s="18">
        <v>15</v>
      </c>
      <c r="L748" s="18" t="s">
        <v>32</v>
      </c>
      <c r="M748" s="18" t="s">
        <v>33</v>
      </c>
      <c r="N748" s="18" t="s">
        <v>29</v>
      </c>
      <c r="O748" s="18">
        <v>4</v>
      </c>
      <c r="P748" s="18" t="s">
        <v>59</v>
      </c>
      <c r="Q748" s="18">
        <v>6.1</v>
      </c>
      <c r="R748" s="18">
        <f t="shared" si="69"/>
        <v>3</v>
      </c>
      <c r="S748" s="18">
        <f t="shared" si="70"/>
        <v>2</v>
      </c>
      <c r="T748" s="18">
        <f t="shared" si="71"/>
        <v>0</v>
      </c>
      <c r="U748" s="20" t="str">
        <f t="shared" si="72"/>
        <v>2</v>
      </c>
      <c r="V748" s="21">
        <f t="shared" si="73"/>
        <v>3.0364166666666668E-2</v>
      </c>
      <c r="W748" s="21">
        <f t="shared" si="74"/>
        <v>2.4291333333333335E-2</v>
      </c>
    </row>
    <row r="749" spans="1:23" x14ac:dyDescent="0.25">
      <c r="A749" s="18">
        <v>2424</v>
      </c>
      <c r="B749" s="18" t="s">
        <v>22</v>
      </c>
      <c r="C749" s="18">
        <v>0.41</v>
      </c>
      <c r="D749" s="18">
        <v>0.315</v>
      </c>
      <c r="E749" s="18">
        <v>0.11</v>
      </c>
      <c r="F749" s="18">
        <v>0.32100000000000001</v>
      </c>
      <c r="G749" s="18">
        <v>0.1255</v>
      </c>
      <c r="H749" s="18">
        <v>6.5500000000000003E-2</v>
      </c>
      <c r="I749" s="18">
        <v>9.5000000000000001E-2</v>
      </c>
      <c r="J749" s="18">
        <v>10</v>
      </c>
      <c r="K749" s="18">
        <v>9</v>
      </c>
      <c r="L749" s="18" t="s">
        <v>67</v>
      </c>
      <c r="M749" s="18" t="s">
        <v>68</v>
      </c>
      <c r="N749" s="18" t="s">
        <v>69</v>
      </c>
      <c r="O749" s="18">
        <v>9</v>
      </c>
      <c r="P749" s="18" t="s">
        <v>58</v>
      </c>
      <c r="Q749" s="18">
        <v>1.9</v>
      </c>
      <c r="R749" s="18">
        <f t="shared" si="69"/>
        <v>3</v>
      </c>
      <c r="S749" s="18">
        <f t="shared" si="70"/>
        <v>2</v>
      </c>
      <c r="T749" s="18">
        <f t="shared" si="71"/>
        <v>0</v>
      </c>
      <c r="U749" s="20" t="str">
        <f t="shared" si="72"/>
        <v>2</v>
      </c>
      <c r="V749" s="21">
        <f t="shared" si="73"/>
        <v>0.13562250000000001</v>
      </c>
      <c r="W749" s="21">
        <f t="shared" si="74"/>
        <v>0.10849800000000001</v>
      </c>
    </row>
    <row r="750" spans="1:23" x14ac:dyDescent="0.25">
      <c r="A750" s="18">
        <v>930</v>
      </c>
      <c r="B750" s="18" t="s">
        <v>17</v>
      </c>
      <c r="C750" s="18">
        <v>0.44</v>
      </c>
      <c r="D750" s="18">
        <v>0.34499999999999997</v>
      </c>
      <c r="E750" s="18">
        <v>0.13</v>
      </c>
      <c r="F750" s="18">
        <v>0.44950000000000001</v>
      </c>
      <c r="G750" s="18">
        <v>0.20899999999999999</v>
      </c>
      <c r="H750" s="18">
        <v>8.3500000000000005E-2</v>
      </c>
      <c r="I750" s="18">
        <v>0.13400000000000001</v>
      </c>
      <c r="J750" s="18">
        <v>6</v>
      </c>
      <c r="K750" s="18">
        <v>8</v>
      </c>
      <c r="L750" s="18" t="s">
        <v>55</v>
      </c>
      <c r="M750" s="18" t="s">
        <v>56</v>
      </c>
      <c r="N750" s="18" t="s">
        <v>57</v>
      </c>
      <c r="O750" s="18">
        <v>2</v>
      </c>
      <c r="P750" s="18" t="s">
        <v>70</v>
      </c>
      <c r="Q750" s="18">
        <v>18</v>
      </c>
      <c r="R750" s="18">
        <f t="shared" si="69"/>
        <v>3</v>
      </c>
      <c r="S750" s="18">
        <f t="shared" si="70"/>
        <v>2</v>
      </c>
      <c r="T750" s="18">
        <f t="shared" si="71"/>
        <v>0</v>
      </c>
      <c r="U750" s="20" t="str">
        <f t="shared" si="72"/>
        <v>2</v>
      </c>
      <c r="V750" s="21">
        <f t="shared" si="73"/>
        <v>0.19590708333333334</v>
      </c>
      <c r="W750" s="21">
        <f t="shared" si="74"/>
        <v>0.15672566666666668</v>
      </c>
    </row>
    <row r="751" spans="1:23" x14ac:dyDescent="0.25">
      <c r="A751" s="18">
        <v>292</v>
      </c>
      <c r="B751" s="18" t="s">
        <v>22</v>
      </c>
      <c r="C751" s="18">
        <v>0.56499999999999995</v>
      </c>
      <c r="D751" s="18">
        <v>0.505</v>
      </c>
      <c r="E751" s="18">
        <v>0.21</v>
      </c>
      <c r="F751" s="18">
        <v>1.2765</v>
      </c>
      <c r="G751" s="18">
        <v>0.501</v>
      </c>
      <c r="H751" s="18">
        <v>0.27900000000000003</v>
      </c>
      <c r="I751" s="18">
        <v>0.35499999999999998</v>
      </c>
      <c r="J751" s="18">
        <v>12</v>
      </c>
      <c r="K751" s="18">
        <v>13</v>
      </c>
      <c r="L751" s="18" t="s">
        <v>27</v>
      </c>
      <c r="M751" s="18" t="s">
        <v>28</v>
      </c>
      <c r="N751" s="18" t="s">
        <v>29</v>
      </c>
      <c r="O751" s="18">
        <v>7</v>
      </c>
      <c r="P751" s="18" t="s">
        <v>26</v>
      </c>
      <c r="Q751" s="18">
        <v>2.5</v>
      </c>
      <c r="R751" s="18">
        <f t="shared" si="69"/>
        <v>3</v>
      </c>
      <c r="S751" s="18">
        <f t="shared" si="70"/>
        <v>2</v>
      </c>
      <c r="T751" s="18">
        <f t="shared" si="71"/>
        <v>0</v>
      </c>
      <c r="U751" s="20" t="str">
        <f t="shared" si="72"/>
        <v>2</v>
      </c>
      <c r="V751" s="21">
        <f t="shared" si="73"/>
        <v>0.63399499999999998</v>
      </c>
      <c r="W751" s="21">
        <f t="shared" si="74"/>
        <v>0.50719599999999998</v>
      </c>
    </row>
    <row r="752" spans="1:23" x14ac:dyDescent="0.25">
      <c r="A752" s="18">
        <v>3082</v>
      </c>
      <c r="B752" s="18" t="s">
        <v>22</v>
      </c>
      <c r="C752" s="18">
        <v>0.73</v>
      </c>
      <c r="D752" s="18">
        <v>0.55000000000000004</v>
      </c>
      <c r="E752" s="18">
        <v>0.20499999999999999</v>
      </c>
      <c r="F752" s="18">
        <v>1.9079999999999999</v>
      </c>
      <c r="G752" s="18">
        <v>0.54149999999999998</v>
      </c>
      <c r="H752" s="18">
        <v>0.35649999999999998</v>
      </c>
      <c r="I752" s="18">
        <v>0.59650000000000003</v>
      </c>
      <c r="J752" s="18">
        <v>14</v>
      </c>
      <c r="K752" s="18">
        <v>15</v>
      </c>
      <c r="L752" s="18" t="s">
        <v>32</v>
      </c>
      <c r="M752" s="18" t="s">
        <v>33</v>
      </c>
      <c r="N752" s="18" t="s">
        <v>29</v>
      </c>
      <c r="O752" s="18">
        <v>7</v>
      </c>
      <c r="P752" s="18" t="s">
        <v>26</v>
      </c>
      <c r="Q752" s="18">
        <v>2.5</v>
      </c>
      <c r="R752" s="18">
        <f t="shared" si="69"/>
        <v>3</v>
      </c>
      <c r="S752" s="18">
        <f t="shared" si="70"/>
        <v>2</v>
      </c>
      <c r="T752" s="18">
        <f t="shared" si="71"/>
        <v>0</v>
      </c>
      <c r="U752" s="20" t="str">
        <f t="shared" si="72"/>
        <v>2</v>
      </c>
      <c r="V752" s="21">
        <f t="shared" si="73"/>
        <v>1.0128300000000001</v>
      </c>
      <c r="W752" s="21">
        <f t="shared" si="74"/>
        <v>0.8102640000000001</v>
      </c>
    </row>
    <row r="753" spans="1:23" x14ac:dyDescent="0.25">
      <c r="A753" s="18">
        <v>620</v>
      </c>
      <c r="B753" s="18" t="s">
        <v>31</v>
      </c>
      <c r="C753" s="18">
        <v>0.23499999999999999</v>
      </c>
      <c r="D753" s="18">
        <v>0.17</v>
      </c>
      <c r="E753" s="18">
        <v>5.5E-2</v>
      </c>
      <c r="F753" s="18">
        <v>5.1499999999999997E-2</v>
      </c>
      <c r="G753" s="18">
        <v>1.7999999999999999E-2</v>
      </c>
      <c r="H753" s="18">
        <v>1.0500000000000001E-2</v>
      </c>
      <c r="I753" s="18">
        <v>1.95E-2</v>
      </c>
      <c r="J753" s="18">
        <v>7</v>
      </c>
      <c r="K753" s="18">
        <v>11</v>
      </c>
      <c r="L753" s="18" t="s">
        <v>37</v>
      </c>
      <c r="M753" s="18" t="s">
        <v>38</v>
      </c>
      <c r="N753" s="18" t="s">
        <v>29</v>
      </c>
      <c r="O753" s="18">
        <v>10</v>
      </c>
      <c r="P753" s="18" t="s">
        <v>35</v>
      </c>
      <c r="Q753" s="18">
        <v>24.1</v>
      </c>
      <c r="R753" s="18">
        <f t="shared" si="69"/>
        <v>3</v>
      </c>
      <c r="S753" s="18">
        <f t="shared" si="70"/>
        <v>2</v>
      </c>
      <c r="T753" s="18">
        <f t="shared" si="71"/>
        <v>0</v>
      </c>
      <c r="U753" s="20" t="str">
        <f t="shared" si="72"/>
        <v>2</v>
      </c>
      <c r="V753" s="21">
        <f t="shared" si="73"/>
        <v>1.8539999999999997E-2</v>
      </c>
      <c r="W753" s="21">
        <f t="shared" si="74"/>
        <v>1.4831999999999998E-2</v>
      </c>
    </row>
    <row r="754" spans="1:23" x14ac:dyDescent="0.25">
      <c r="A754" s="18">
        <v>4012</v>
      </c>
      <c r="B754" s="18" t="s">
        <v>31</v>
      </c>
      <c r="C754" s="18">
        <v>0.61499999999999999</v>
      </c>
      <c r="D754" s="18">
        <v>0.53</v>
      </c>
      <c r="E754" s="18">
        <v>0.17</v>
      </c>
      <c r="F754" s="18">
        <v>1.1200000000000001</v>
      </c>
      <c r="G754" s="18">
        <v>0.57750000000000001</v>
      </c>
      <c r="H754" s="18">
        <v>0.20949999999999999</v>
      </c>
      <c r="I754" s="18">
        <v>0.28599999999999998</v>
      </c>
      <c r="J754" s="18">
        <v>9</v>
      </c>
      <c r="K754" s="18">
        <v>12</v>
      </c>
      <c r="L754" s="18" t="s">
        <v>63</v>
      </c>
      <c r="M754" s="18" t="s">
        <v>64</v>
      </c>
      <c r="N754" s="18" t="s">
        <v>29</v>
      </c>
      <c r="O754" s="18">
        <v>6</v>
      </c>
      <c r="P754" s="18" t="s">
        <v>79</v>
      </c>
      <c r="Q754" s="18">
        <v>14.1</v>
      </c>
      <c r="R754" s="18">
        <f t="shared" si="69"/>
        <v>3</v>
      </c>
      <c r="S754" s="18">
        <f t="shared" si="70"/>
        <v>3</v>
      </c>
      <c r="T754" s="18">
        <f t="shared" si="71"/>
        <v>3</v>
      </c>
      <c r="U754" s="20" t="str">
        <f t="shared" si="72"/>
        <v>3</v>
      </c>
      <c r="V754" s="21">
        <f t="shared" si="73"/>
        <v>0.56279999999999997</v>
      </c>
      <c r="W754" s="21">
        <f t="shared" si="74"/>
        <v>0.56279999999999997</v>
      </c>
    </row>
    <row r="755" spans="1:23" x14ac:dyDescent="0.25">
      <c r="A755" s="18">
        <v>2274</v>
      </c>
      <c r="B755" s="18" t="s">
        <v>22</v>
      </c>
      <c r="C755" s="18">
        <v>0.67</v>
      </c>
      <c r="D755" s="18">
        <v>0.52</v>
      </c>
      <c r="E755" s="18">
        <v>0.15</v>
      </c>
      <c r="F755" s="18">
        <v>1.4059999999999999</v>
      </c>
      <c r="G755" s="18">
        <v>0.51900000000000002</v>
      </c>
      <c r="H755" s="18">
        <v>0.34799999999999998</v>
      </c>
      <c r="I755" s="18">
        <v>0.37</v>
      </c>
      <c r="J755" s="18">
        <v>13</v>
      </c>
      <c r="K755" s="18">
        <v>8</v>
      </c>
      <c r="L755" s="18" t="s">
        <v>55</v>
      </c>
      <c r="M755" s="18" t="s">
        <v>56</v>
      </c>
      <c r="N755" s="18" t="s">
        <v>57</v>
      </c>
      <c r="O755" s="18">
        <v>8</v>
      </c>
      <c r="P755" s="18" t="s">
        <v>30</v>
      </c>
      <c r="Q755" s="18">
        <v>12.3</v>
      </c>
      <c r="R755" s="18">
        <f t="shared" si="69"/>
        <v>3</v>
      </c>
      <c r="S755" s="18">
        <f t="shared" si="70"/>
        <v>2</v>
      </c>
      <c r="T755" s="18">
        <f t="shared" si="71"/>
        <v>0</v>
      </c>
      <c r="U755" s="20" t="str">
        <f t="shared" si="72"/>
        <v>2</v>
      </c>
      <c r="V755" s="21">
        <f t="shared" si="73"/>
        <v>0.7123733333333333</v>
      </c>
      <c r="W755" s="21">
        <f t="shared" si="74"/>
        <v>0.56989866666666666</v>
      </c>
    </row>
    <row r="756" spans="1:23" x14ac:dyDescent="0.25">
      <c r="A756" s="18">
        <v>300</v>
      </c>
      <c r="B756" s="18" t="s">
        <v>31</v>
      </c>
      <c r="C756" s="18">
        <v>0.37</v>
      </c>
      <c r="D756" s="18">
        <v>0.28000000000000003</v>
      </c>
      <c r="E756" s="18">
        <v>0.105</v>
      </c>
      <c r="F756" s="18">
        <v>0.23400000000000001</v>
      </c>
      <c r="G756" s="18">
        <v>9.0499999999999997E-2</v>
      </c>
      <c r="H756" s="18">
        <v>5.8500000000000003E-2</v>
      </c>
      <c r="I756" s="18">
        <v>7.4999999999999997E-2</v>
      </c>
      <c r="J756" s="18">
        <v>9</v>
      </c>
      <c r="K756" s="18">
        <v>9</v>
      </c>
      <c r="L756" s="18" t="s">
        <v>67</v>
      </c>
      <c r="M756" s="18" t="s">
        <v>68</v>
      </c>
      <c r="N756" s="18" t="s">
        <v>69</v>
      </c>
      <c r="O756" s="18">
        <v>9</v>
      </c>
      <c r="P756" s="18" t="s">
        <v>58</v>
      </c>
      <c r="Q756" s="18">
        <v>1.9</v>
      </c>
      <c r="R756" s="18">
        <f t="shared" si="69"/>
        <v>3</v>
      </c>
      <c r="S756" s="18">
        <f t="shared" si="70"/>
        <v>2</v>
      </c>
      <c r="T756" s="18">
        <f t="shared" si="71"/>
        <v>0</v>
      </c>
      <c r="U756" s="20" t="str">
        <f t="shared" si="72"/>
        <v>2</v>
      </c>
      <c r="V756" s="21">
        <f t="shared" si="73"/>
        <v>9.5744999999999997E-2</v>
      </c>
      <c r="W756" s="21">
        <f t="shared" si="74"/>
        <v>7.6595999999999997E-2</v>
      </c>
    </row>
    <row r="757" spans="1:23" x14ac:dyDescent="0.25">
      <c r="A757" s="18">
        <v>3541</v>
      </c>
      <c r="B757" s="18" t="s">
        <v>17</v>
      </c>
      <c r="C757" s="18">
        <v>0.44500000000000001</v>
      </c>
      <c r="D757" s="18">
        <v>0.35499999999999998</v>
      </c>
      <c r="E757" s="18">
        <v>9.5000000000000001E-2</v>
      </c>
      <c r="F757" s="18">
        <v>0.36149999999999999</v>
      </c>
      <c r="G757" s="18">
        <v>0.14149999999999999</v>
      </c>
      <c r="H757" s="18">
        <v>7.85E-2</v>
      </c>
      <c r="I757" s="18">
        <v>0.12</v>
      </c>
      <c r="J757" s="18">
        <v>8</v>
      </c>
      <c r="K757" s="18">
        <v>5</v>
      </c>
      <c r="L757" s="18" t="s">
        <v>49</v>
      </c>
      <c r="M757" s="18" t="s">
        <v>50</v>
      </c>
      <c r="N757" s="18" t="s">
        <v>51</v>
      </c>
      <c r="O757" s="18">
        <v>10</v>
      </c>
      <c r="P757" s="18" t="s">
        <v>35</v>
      </c>
      <c r="Q757" s="18">
        <v>24.1</v>
      </c>
      <c r="R757" s="18">
        <f t="shared" si="69"/>
        <v>3</v>
      </c>
      <c r="S757" s="18">
        <f t="shared" si="70"/>
        <v>2</v>
      </c>
      <c r="T757" s="18">
        <f t="shared" si="71"/>
        <v>0</v>
      </c>
      <c r="U757" s="20" t="str">
        <f t="shared" si="72"/>
        <v>2</v>
      </c>
      <c r="V757" s="21">
        <f t="shared" si="73"/>
        <v>0.15634874999999998</v>
      </c>
      <c r="W757" s="21">
        <f t="shared" si="74"/>
        <v>0.125079</v>
      </c>
    </row>
    <row r="758" spans="1:23" x14ac:dyDescent="0.25">
      <c r="A758" s="18">
        <v>2108</v>
      </c>
      <c r="B758" s="18" t="s">
        <v>22</v>
      </c>
      <c r="C758" s="18">
        <v>0.67500000000000004</v>
      </c>
      <c r="D758" s="18">
        <v>0.55000000000000004</v>
      </c>
      <c r="E758" s="18">
        <v>0.18</v>
      </c>
      <c r="F758" s="18">
        <v>1.6884999999999999</v>
      </c>
      <c r="G758" s="18">
        <v>0.56200000000000006</v>
      </c>
      <c r="H758" s="18">
        <v>0.3705</v>
      </c>
      <c r="I758" s="18">
        <v>0.6</v>
      </c>
      <c r="J758" s="18">
        <v>15</v>
      </c>
      <c r="K758" s="18">
        <v>15</v>
      </c>
      <c r="L758" s="18" t="s">
        <v>32</v>
      </c>
      <c r="M758" s="18" t="s">
        <v>33</v>
      </c>
      <c r="N758" s="18" t="s">
        <v>29</v>
      </c>
      <c r="O758" s="18">
        <v>10</v>
      </c>
      <c r="P758" s="18" t="s">
        <v>35</v>
      </c>
      <c r="Q758" s="18">
        <v>24.1</v>
      </c>
      <c r="R758" s="18">
        <f t="shared" si="69"/>
        <v>3</v>
      </c>
      <c r="S758" s="18">
        <f t="shared" si="70"/>
        <v>2</v>
      </c>
      <c r="T758" s="18">
        <f t="shared" si="71"/>
        <v>0</v>
      </c>
      <c r="U758" s="20" t="str">
        <f t="shared" si="72"/>
        <v>2</v>
      </c>
      <c r="V758" s="21">
        <f t="shared" si="73"/>
        <v>0.87379875000000007</v>
      </c>
      <c r="W758" s="21">
        <f t="shared" si="74"/>
        <v>0.69903900000000008</v>
      </c>
    </row>
    <row r="759" spans="1:23" x14ac:dyDescent="0.25">
      <c r="A759" s="18">
        <v>1634</v>
      </c>
      <c r="B759" s="18" t="s">
        <v>17</v>
      </c>
      <c r="C759" s="18">
        <v>0.57499999999999996</v>
      </c>
      <c r="D759" s="18">
        <v>0.42499999999999999</v>
      </c>
      <c r="E759" s="18">
        <v>0.13500000000000001</v>
      </c>
      <c r="F759" s="18">
        <v>0.79649999999999999</v>
      </c>
      <c r="G759" s="18">
        <v>0.36399999999999999</v>
      </c>
      <c r="H759" s="18">
        <v>0.19600000000000001</v>
      </c>
      <c r="I759" s="18">
        <v>0.23899999999999999</v>
      </c>
      <c r="J759" s="18">
        <v>10</v>
      </c>
      <c r="K759" s="18">
        <v>4</v>
      </c>
      <c r="L759" s="18" t="s">
        <v>18</v>
      </c>
      <c r="M759" s="18" t="s">
        <v>19</v>
      </c>
      <c r="N759" s="18" t="s">
        <v>20</v>
      </c>
      <c r="O759" s="18">
        <v>8</v>
      </c>
      <c r="P759" s="18" t="s">
        <v>30</v>
      </c>
      <c r="Q759" s="18">
        <v>12.3</v>
      </c>
      <c r="R759" s="18">
        <f t="shared" si="69"/>
        <v>3</v>
      </c>
      <c r="S759" s="18">
        <f t="shared" si="70"/>
        <v>2</v>
      </c>
      <c r="T759" s="18">
        <f t="shared" si="71"/>
        <v>0</v>
      </c>
      <c r="U759" s="20" t="str">
        <f t="shared" si="72"/>
        <v>2</v>
      </c>
      <c r="V759" s="21">
        <f t="shared" si="73"/>
        <v>0.37634624999999994</v>
      </c>
      <c r="W759" s="21">
        <f t="shared" si="74"/>
        <v>0.30107699999999998</v>
      </c>
    </row>
    <row r="760" spans="1:23" x14ac:dyDescent="0.25">
      <c r="A760" s="18">
        <v>1016</v>
      </c>
      <c r="B760" s="18" t="s">
        <v>22</v>
      </c>
      <c r="C760" s="18">
        <v>0.625</v>
      </c>
      <c r="D760" s="18">
        <v>0.48499999999999999</v>
      </c>
      <c r="E760" s="18">
        <v>0.2</v>
      </c>
      <c r="F760" s="18">
        <v>1.38</v>
      </c>
      <c r="G760" s="18">
        <v>0.58450000000000002</v>
      </c>
      <c r="H760" s="18">
        <v>0.30199999999999999</v>
      </c>
      <c r="I760" s="18">
        <v>0.40100000000000002</v>
      </c>
      <c r="J760" s="18">
        <v>9</v>
      </c>
      <c r="K760" s="18">
        <v>10</v>
      </c>
      <c r="L760" s="18" t="s">
        <v>23</v>
      </c>
      <c r="M760" s="18" t="s">
        <v>24</v>
      </c>
      <c r="N760" s="18" t="s">
        <v>25</v>
      </c>
      <c r="O760" s="18">
        <v>9</v>
      </c>
      <c r="P760" s="18" t="s">
        <v>58</v>
      </c>
      <c r="Q760" s="18">
        <v>1.9</v>
      </c>
      <c r="R760" s="18">
        <f t="shared" si="69"/>
        <v>3</v>
      </c>
      <c r="S760" s="18">
        <f t="shared" si="70"/>
        <v>2</v>
      </c>
      <c r="T760" s="18">
        <f t="shared" si="71"/>
        <v>0</v>
      </c>
      <c r="U760" s="20" t="str">
        <f t="shared" si="72"/>
        <v>2</v>
      </c>
      <c r="V760" s="21">
        <f t="shared" si="73"/>
        <v>0.69230000000000003</v>
      </c>
      <c r="W760" s="21">
        <f t="shared" si="74"/>
        <v>0.55384</v>
      </c>
    </row>
    <row r="761" spans="1:23" x14ac:dyDescent="0.25">
      <c r="A761" s="18">
        <v>3973</v>
      </c>
      <c r="B761" s="18" t="s">
        <v>31</v>
      </c>
      <c r="C761" s="18">
        <v>0.41499999999999998</v>
      </c>
      <c r="D761" s="18">
        <v>0.315</v>
      </c>
      <c r="E761" s="18">
        <v>0.12</v>
      </c>
      <c r="F761" s="18">
        <v>0.40150000000000002</v>
      </c>
      <c r="G761" s="18">
        <v>0.19900000000000001</v>
      </c>
      <c r="H761" s="18">
        <v>8.6999999999999994E-2</v>
      </c>
      <c r="I761" s="18">
        <v>9.7000000000000003E-2</v>
      </c>
      <c r="J761" s="18">
        <v>8</v>
      </c>
      <c r="K761" s="18">
        <v>2</v>
      </c>
      <c r="L761" s="18" t="s">
        <v>52</v>
      </c>
      <c r="M761" s="18" t="s">
        <v>53</v>
      </c>
      <c r="N761" s="18" t="s">
        <v>54</v>
      </c>
      <c r="O761" s="18">
        <v>9</v>
      </c>
      <c r="P761" s="18" t="s">
        <v>58</v>
      </c>
      <c r="Q761" s="18">
        <v>1.9</v>
      </c>
      <c r="R761" s="18">
        <f t="shared" si="69"/>
        <v>3</v>
      </c>
      <c r="S761" s="18">
        <f t="shared" si="70"/>
        <v>2</v>
      </c>
      <c r="T761" s="18">
        <f t="shared" si="71"/>
        <v>0</v>
      </c>
      <c r="U761" s="20" t="str">
        <f t="shared" si="72"/>
        <v>2</v>
      </c>
      <c r="V761" s="21">
        <f t="shared" si="73"/>
        <v>0.1706375</v>
      </c>
      <c r="W761" s="21">
        <f t="shared" si="74"/>
        <v>0.13650999999999999</v>
      </c>
    </row>
    <row r="762" spans="1:23" x14ac:dyDescent="0.25">
      <c r="A762" s="18">
        <v>194</v>
      </c>
      <c r="B762" s="18" t="s">
        <v>17</v>
      </c>
      <c r="C762" s="18">
        <v>0.35499999999999998</v>
      </c>
      <c r="D762" s="18">
        <v>0.27500000000000002</v>
      </c>
      <c r="E762" s="18">
        <v>8.5000000000000006E-2</v>
      </c>
      <c r="F762" s="18">
        <v>0.22</v>
      </c>
      <c r="G762" s="18">
        <v>9.1999999999999998E-2</v>
      </c>
      <c r="H762" s="18">
        <v>0.06</v>
      </c>
      <c r="I762" s="18">
        <v>0.15</v>
      </c>
      <c r="J762" s="18">
        <v>8</v>
      </c>
      <c r="K762" s="18">
        <v>11</v>
      </c>
      <c r="L762" s="18" t="s">
        <v>37</v>
      </c>
      <c r="M762" s="18" t="s">
        <v>38</v>
      </c>
      <c r="N762" s="18" t="s">
        <v>29</v>
      </c>
      <c r="O762" s="18">
        <v>9</v>
      </c>
      <c r="P762" s="18" t="s">
        <v>58</v>
      </c>
      <c r="Q762" s="18">
        <v>1.9</v>
      </c>
      <c r="R762" s="18">
        <f t="shared" si="69"/>
        <v>3</v>
      </c>
      <c r="S762" s="18">
        <f t="shared" si="70"/>
        <v>2</v>
      </c>
      <c r="T762" s="18">
        <f t="shared" si="71"/>
        <v>0</v>
      </c>
      <c r="U762" s="20" t="str">
        <f t="shared" si="72"/>
        <v>2</v>
      </c>
      <c r="V762" s="21">
        <f t="shared" si="73"/>
        <v>8.8550000000000004E-2</v>
      </c>
      <c r="W762" s="21">
        <f t="shared" si="74"/>
        <v>7.084E-2</v>
      </c>
    </row>
    <row r="763" spans="1:23" x14ac:dyDescent="0.25">
      <c r="A763" s="18">
        <v>1020</v>
      </c>
      <c r="B763" s="18" t="s">
        <v>31</v>
      </c>
      <c r="C763" s="18">
        <v>0.63500000000000001</v>
      </c>
      <c r="D763" s="18">
        <v>0.49</v>
      </c>
      <c r="E763" s="18">
        <v>0.17499999999999999</v>
      </c>
      <c r="F763" s="18">
        <v>1.375</v>
      </c>
      <c r="G763" s="18">
        <v>0.623</v>
      </c>
      <c r="H763" s="18">
        <v>0.27050000000000002</v>
      </c>
      <c r="I763" s="18">
        <v>0.39500000000000002</v>
      </c>
      <c r="J763" s="18">
        <v>11</v>
      </c>
      <c r="K763" s="18">
        <v>3</v>
      </c>
      <c r="L763" s="18" t="s">
        <v>46</v>
      </c>
      <c r="M763" s="18" t="s">
        <v>47</v>
      </c>
      <c r="N763" s="18" t="s">
        <v>48</v>
      </c>
      <c r="O763" s="18">
        <v>1</v>
      </c>
      <c r="P763" s="18" t="s">
        <v>21</v>
      </c>
      <c r="Q763" s="18">
        <v>22.1</v>
      </c>
      <c r="R763" s="18">
        <f t="shared" si="69"/>
        <v>3</v>
      </c>
      <c r="S763" s="18">
        <f t="shared" si="70"/>
        <v>3</v>
      </c>
      <c r="T763" s="18">
        <f t="shared" si="71"/>
        <v>3</v>
      </c>
      <c r="U763" s="20" t="str">
        <f t="shared" si="72"/>
        <v>3</v>
      </c>
      <c r="V763" s="21">
        <f t="shared" si="73"/>
        <v>0.6875</v>
      </c>
      <c r="W763" s="21">
        <f t="shared" si="74"/>
        <v>0.6875</v>
      </c>
    </row>
    <row r="764" spans="1:23" x14ac:dyDescent="0.25">
      <c r="A764" s="18">
        <v>2150</v>
      </c>
      <c r="B764" s="18" t="s">
        <v>31</v>
      </c>
      <c r="C764" s="18">
        <v>0.27</v>
      </c>
      <c r="D764" s="18">
        <v>0.19500000000000001</v>
      </c>
      <c r="E764" s="18">
        <v>7.0000000000000007E-2</v>
      </c>
      <c r="F764" s="18">
        <v>0.106</v>
      </c>
      <c r="G764" s="18">
        <v>4.65E-2</v>
      </c>
      <c r="H764" s="18">
        <v>1.7999999999999999E-2</v>
      </c>
      <c r="I764" s="18">
        <v>3.5999999999999997E-2</v>
      </c>
      <c r="J764" s="18">
        <v>7</v>
      </c>
      <c r="K764" s="18">
        <v>3</v>
      </c>
      <c r="L764" s="18" t="s">
        <v>46</v>
      </c>
      <c r="M764" s="18" t="s">
        <v>47</v>
      </c>
      <c r="N764" s="18" t="s">
        <v>48</v>
      </c>
      <c r="O764" s="18">
        <v>5</v>
      </c>
      <c r="P764" s="18" t="s">
        <v>34</v>
      </c>
      <c r="Q764" s="18">
        <v>12.8</v>
      </c>
      <c r="R764" s="18">
        <f t="shared" si="69"/>
        <v>3</v>
      </c>
      <c r="S764" s="18">
        <f t="shared" si="70"/>
        <v>2</v>
      </c>
      <c r="T764" s="18">
        <f t="shared" si="71"/>
        <v>0</v>
      </c>
      <c r="U764" s="20" t="str">
        <f t="shared" si="72"/>
        <v>2</v>
      </c>
      <c r="V764" s="21">
        <f t="shared" si="73"/>
        <v>3.9484999999999999E-2</v>
      </c>
      <c r="W764" s="21">
        <f t="shared" si="74"/>
        <v>3.1587999999999998E-2</v>
      </c>
    </row>
    <row r="765" spans="1:23" x14ac:dyDescent="0.25">
      <c r="A765" s="18">
        <v>2946</v>
      </c>
      <c r="B765" s="18" t="s">
        <v>22</v>
      </c>
      <c r="C765" s="18">
        <v>0.63500000000000001</v>
      </c>
      <c r="D765" s="18">
        <v>0.48499999999999999</v>
      </c>
      <c r="E765" s="18">
        <v>0.19</v>
      </c>
      <c r="F765" s="18">
        <v>1.3765000000000001</v>
      </c>
      <c r="G765" s="18">
        <v>0.63400000000000001</v>
      </c>
      <c r="H765" s="18">
        <v>0.28849999999999998</v>
      </c>
      <c r="I765" s="18">
        <v>0.40600000000000003</v>
      </c>
      <c r="J765" s="18">
        <v>11</v>
      </c>
      <c r="K765" s="18">
        <v>7</v>
      </c>
      <c r="L765" s="18" t="s">
        <v>43</v>
      </c>
      <c r="M765" s="18" t="s">
        <v>44</v>
      </c>
      <c r="N765" s="18" t="s">
        <v>45</v>
      </c>
      <c r="O765" s="18">
        <v>9</v>
      </c>
      <c r="P765" s="18" t="s">
        <v>58</v>
      </c>
      <c r="Q765" s="18">
        <v>1.9</v>
      </c>
      <c r="R765" s="18">
        <f t="shared" si="69"/>
        <v>3</v>
      </c>
      <c r="S765" s="18">
        <f t="shared" si="70"/>
        <v>2</v>
      </c>
      <c r="T765" s="18">
        <f t="shared" si="71"/>
        <v>0</v>
      </c>
      <c r="U765" s="20" t="str">
        <f t="shared" si="72"/>
        <v>2</v>
      </c>
      <c r="V765" s="21">
        <f t="shared" si="73"/>
        <v>0.69054416666666663</v>
      </c>
      <c r="W765" s="21">
        <f t="shared" si="74"/>
        <v>0.55243533333333328</v>
      </c>
    </row>
    <row r="766" spans="1:23" x14ac:dyDescent="0.25">
      <c r="A766" s="18">
        <v>2238</v>
      </c>
      <c r="B766" s="18" t="s">
        <v>31</v>
      </c>
      <c r="C766" s="18">
        <v>0.58499999999999996</v>
      </c>
      <c r="D766" s="18">
        <v>0.46500000000000002</v>
      </c>
      <c r="E766" s="18">
        <v>0.19</v>
      </c>
      <c r="F766" s="18">
        <v>1.171</v>
      </c>
      <c r="G766" s="18">
        <v>0.39050000000000001</v>
      </c>
      <c r="H766" s="18">
        <v>0.23549999999999999</v>
      </c>
      <c r="I766" s="18">
        <v>0.4</v>
      </c>
      <c r="J766" s="18">
        <v>17</v>
      </c>
      <c r="K766" s="18">
        <v>15</v>
      </c>
      <c r="L766" s="18" t="s">
        <v>32</v>
      </c>
      <c r="M766" s="18" t="s">
        <v>33</v>
      </c>
      <c r="N766" s="18" t="s">
        <v>29</v>
      </c>
      <c r="O766" s="18">
        <v>2</v>
      </c>
      <c r="P766" s="18" t="s">
        <v>70</v>
      </c>
      <c r="Q766" s="18">
        <v>18</v>
      </c>
      <c r="R766" s="18">
        <f t="shared" si="69"/>
        <v>3</v>
      </c>
      <c r="S766" s="18">
        <f t="shared" si="70"/>
        <v>2</v>
      </c>
      <c r="T766" s="18">
        <f t="shared" si="71"/>
        <v>0</v>
      </c>
      <c r="U766" s="20" t="str">
        <f t="shared" si="72"/>
        <v>2</v>
      </c>
      <c r="V766" s="21">
        <f t="shared" si="73"/>
        <v>0.57379000000000002</v>
      </c>
      <c r="W766" s="21">
        <f t="shared" si="74"/>
        <v>0.45903200000000005</v>
      </c>
    </row>
    <row r="767" spans="1:23" x14ac:dyDescent="0.25">
      <c r="A767" s="18">
        <v>124</v>
      </c>
      <c r="B767" s="18" t="s">
        <v>31</v>
      </c>
      <c r="C767" s="18">
        <v>0.37</v>
      </c>
      <c r="D767" s="18">
        <v>0.26500000000000001</v>
      </c>
      <c r="E767" s="18">
        <v>7.4999999999999997E-2</v>
      </c>
      <c r="F767" s="18">
        <v>0.214</v>
      </c>
      <c r="G767" s="18">
        <v>0.09</v>
      </c>
      <c r="H767" s="18">
        <v>5.0999999999999997E-2</v>
      </c>
      <c r="I767" s="18">
        <v>7.0000000000000007E-2</v>
      </c>
      <c r="J767" s="18">
        <v>6</v>
      </c>
      <c r="K767" s="18">
        <v>2</v>
      </c>
      <c r="L767" s="18" t="s">
        <v>52</v>
      </c>
      <c r="M767" s="18" t="s">
        <v>53</v>
      </c>
      <c r="N767" s="18" t="s">
        <v>54</v>
      </c>
      <c r="O767" s="18">
        <v>1</v>
      </c>
      <c r="P767" s="18" t="s">
        <v>21</v>
      </c>
      <c r="Q767" s="18">
        <v>22.1</v>
      </c>
      <c r="R767" s="18">
        <f t="shared" si="69"/>
        <v>3</v>
      </c>
      <c r="S767" s="18">
        <f t="shared" si="70"/>
        <v>2</v>
      </c>
      <c r="T767" s="18">
        <f t="shared" si="71"/>
        <v>0</v>
      </c>
      <c r="U767" s="20" t="str">
        <f t="shared" si="72"/>
        <v>2</v>
      </c>
      <c r="V767" s="21">
        <f t="shared" si="73"/>
        <v>8.5956666666666653E-2</v>
      </c>
      <c r="W767" s="21">
        <f t="shared" si="74"/>
        <v>6.8765333333333331E-2</v>
      </c>
    </row>
    <row r="768" spans="1:23" x14ac:dyDescent="0.25">
      <c r="A768" s="18">
        <v>918</v>
      </c>
      <c r="B768" s="18" t="s">
        <v>17</v>
      </c>
      <c r="C768" s="18">
        <v>0.41</v>
      </c>
      <c r="D768" s="18">
        <v>0.31</v>
      </c>
      <c r="E768" s="18">
        <v>0.09</v>
      </c>
      <c r="F768" s="18">
        <v>0.33900000000000002</v>
      </c>
      <c r="G768" s="18">
        <v>0.155</v>
      </c>
      <c r="H768" s="18">
        <v>6.9500000000000006E-2</v>
      </c>
      <c r="I768" s="18">
        <v>0.09</v>
      </c>
      <c r="J768" s="18">
        <v>7</v>
      </c>
      <c r="K768" s="18">
        <v>9</v>
      </c>
      <c r="L768" s="18" t="s">
        <v>67</v>
      </c>
      <c r="M768" s="18" t="s">
        <v>68</v>
      </c>
      <c r="N768" s="18" t="s">
        <v>69</v>
      </c>
      <c r="O768" s="18">
        <v>8</v>
      </c>
      <c r="P768" s="18" t="s">
        <v>30</v>
      </c>
      <c r="Q768" s="18">
        <v>12.3</v>
      </c>
      <c r="R768" s="18">
        <f t="shared" si="69"/>
        <v>3</v>
      </c>
      <c r="S768" s="18">
        <f t="shared" si="70"/>
        <v>2</v>
      </c>
      <c r="T768" s="18">
        <f t="shared" si="71"/>
        <v>0</v>
      </c>
      <c r="U768" s="20" t="str">
        <f t="shared" si="72"/>
        <v>2</v>
      </c>
      <c r="V768" s="21">
        <f t="shared" si="73"/>
        <v>0.141815</v>
      </c>
      <c r="W768" s="21">
        <f t="shared" si="74"/>
        <v>0.113452</v>
      </c>
    </row>
    <row r="769" spans="1:23" x14ac:dyDescent="0.25">
      <c r="A769" s="18">
        <v>2246</v>
      </c>
      <c r="B769" s="18" t="s">
        <v>31</v>
      </c>
      <c r="C769" s="18">
        <v>0.46</v>
      </c>
      <c r="D769" s="18">
        <v>0.375</v>
      </c>
      <c r="E769" s="18">
        <v>0.14000000000000001</v>
      </c>
      <c r="F769" s="18">
        <v>0.51049999999999995</v>
      </c>
      <c r="G769" s="18">
        <v>0.192</v>
      </c>
      <c r="H769" s="18">
        <v>0.1045</v>
      </c>
      <c r="I769" s="18">
        <v>0.20499999999999999</v>
      </c>
      <c r="J769" s="18">
        <v>9</v>
      </c>
      <c r="K769" s="18">
        <v>7</v>
      </c>
      <c r="L769" s="18" t="s">
        <v>43</v>
      </c>
      <c r="M769" s="18" t="s">
        <v>44</v>
      </c>
      <c r="N769" s="18" t="s">
        <v>45</v>
      </c>
      <c r="O769" s="18">
        <v>3</v>
      </c>
      <c r="P769" s="18" t="s">
        <v>39</v>
      </c>
      <c r="Q769" s="18">
        <v>3.6</v>
      </c>
      <c r="R769" s="18">
        <f t="shared" si="69"/>
        <v>3</v>
      </c>
      <c r="S769" s="18">
        <f t="shared" si="70"/>
        <v>2</v>
      </c>
      <c r="T769" s="18">
        <f t="shared" si="71"/>
        <v>0</v>
      </c>
      <c r="U769" s="20" t="str">
        <f t="shared" si="72"/>
        <v>2</v>
      </c>
      <c r="V769" s="21">
        <f t="shared" si="73"/>
        <v>0.22759791666666665</v>
      </c>
      <c r="W769" s="21">
        <f t="shared" si="74"/>
        <v>0.18207833333333334</v>
      </c>
    </row>
    <row r="770" spans="1:23" x14ac:dyDescent="0.25">
      <c r="A770" s="18">
        <v>923</v>
      </c>
      <c r="B770" s="18" t="s">
        <v>17</v>
      </c>
      <c r="C770" s="18">
        <v>0.42</v>
      </c>
      <c r="D770" s="18">
        <v>0.315</v>
      </c>
      <c r="E770" s="18">
        <v>0.1</v>
      </c>
      <c r="F770" s="18">
        <v>0.34350000000000003</v>
      </c>
      <c r="G770" s="18">
        <v>0.157</v>
      </c>
      <c r="H770" s="18">
        <v>7.9500000000000001E-2</v>
      </c>
      <c r="I770" s="18">
        <v>0.09</v>
      </c>
      <c r="J770" s="18">
        <v>6</v>
      </c>
      <c r="K770" s="18">
        <v>3</v>
      </c>
      <c r="L770" s="18" t="s">
        <v>46</v>
      </c>
      <c r="M770" s="18" t="s">
        <v>47</v>
      </c>
      <c r="N770" s="18" t="s">
        <v>48</v>
      </c>
      <c r="O770" s="18">
        <v>8</v>
      </c>
      <c r="P770" s="18" t="s">
        <v>30</v>
      </c>
      <c r="Q770" s="18">
        <v>12.3</v>
      </c>
      <c r="R770" s="18">
        <f t="shared" ref="R770:R833" si="75">IF(OR(AND(J770&gt;15,B770="I"),AND(B770="M",C770&gt;0.75),OR(AND(I770&gt;0.8,G770&gt;0.5),G770&gt;1.2)),1,3)</f>
        <v>3</v>
      </c>
      <c r="S770" s="18">
        <f t="shared" ref="S770:S833" si="76">IF(OR(AND(I770&lt;0.4,G770&lt;0.4),OR(C770&lt;0.36),OR(AND(J770&gt;15,B770="M"),J770&gt;18,B770="F")),2,3)</f>
        <v>2</v>
      </c>
      <c r="T770" s="18">
        <f t="shared" ref="T770:T833" si="77">IF(AND(R770=3, S770=3),3, 0)</f>
        <v>0</v>
      </c>
      <c r="U770" s="20" t="str">
        <f t="shared" ref="U770:U833" si="78">IF(R770=1,"1",IF(S770=2,"2",IF(AND(R770=3,S770=3),"3")))</f>
        <v>2</v>
      </c>
      <c r="V770" s="21">
        <f t="shared" ref="V770:V833" si="79">(1+1/3*(C770-0.5)+1/3*(D770-0.4)+1/3*(E770-0.4))*F770*0.5</f>
        <v>0.14512875000000003</v>
      </c>
      <c r="W770" s="21">
        <f t="shared" ref="W770:W833" si="80">IF(U770="1", V770*1.5, IF(U770="2", V770*0.8, V770))</f>
        <v>0.11610300000000003</v>
      </c>
    </row>
    <row r="771" spans="1:23" x14ac:dyDescent="0.25">
      <c r="A771" s="18">
        <v>993</v>
      </c>
      <c r="B771" s="18" t="s">
        <v>22</v>
      </c>
      <c r="C771" s="18">
        <v>0.57999999999999996</v>
      </c>
      <c r="D771" s="18">
        <v>0.46</v>
      </c>
      <c r="E771" s="18">
        <v>0.18</v>
      </c>
      <c r="F771" s="18">
        <v>1.0515000000000001</v>
      </c>
      <c r="G771" s="18">
        <v>0.40949999999999998</v>
      </c>
      <c r="H771" s="18">
        <v>0.25950000000000001</v>
      </c>
      <c r="I771" s="18">
        <v>0.27600000000000002</v>
      </c>
      <c r="J771" s="18">
        <v>8</v>
      </c>
      <c r="K771" s="18">
        <v>6</v>
      </c>
      <c r="L771" s="18" t="s">
        <v>40</v>
      </c>
      <c r="M771" s="18" t="s">
        <v>41</v>
      </c>
      <c r="N771" s="18" t="s">
        <v>42</v>
      </c>
      <c r="O771" s="18">
        <v>2</v>
      </c>
      <c r="P771" s="18" t="s">
        <v>70</v>
      </c>
      <c r="Q771" s="18">
        <v>18</v>
      </c>
      <c r="R771" s="18">
        <f t="shared" si="75"/>
        <v>3</v>
      </c>
      <c r="S771" s="18">
        <f t="shared" si="76"/>
        <v>2</v>
      </c>
      <c r="T771" s="18">
        <f t="shared" si="77"/>
        <v>0</v>
      </c>
      <c r="U771" s="20" t="str">
        <f t="shared" si="78"/>
        <v>2</v>
      </c>
      <c r="V771" s="21">
        <f t="shared" si="79"/>
        <v>0.51173000000000002</v>
      </c>
      <c r="W771" s="21">
        <f t="shared" si="80"/>
        <v>0.40938400000000003</v>
      </c>
    </row>
    <row r="772" spans="1:23" x14ac:dyDescent="0.25">
      <c r="A772" s="18">
        <v>3689</v>
      </c>
      <c r="B772" s="18" t="s">
        <v>17</v>
      </c>
      <c r="C772" s="18">
        <v>0.63</v>
      </c>
      <c r="D772" s="18">
        <v>0.49</v>
      </c>
      <c r="E772" s="18">
        <v>0.17</v>
      </c>
      <c r="F772" s="18">
        <v>1.2170000000000001</v>
      </c>
      <c r="G772" s="18">
        <v>0.55149999999999999</v>
      </c>
      <c r="H772" s="18">
        <v>0.21199999999999999</v>
      </c>
      <c r="I772" s="18">
        <v>0.31</v>
      </c>
      <c r="J772" s="18">
        <v>11</v>
      </c>
      <c r="K772" s="18">
        <v>3</v>
      </c>
      <c r="L772" s="18" t="s">
        <v>46</v>
      </c>
      <c r="M772" s="18" t="s">
        <v>47</v>
      </c>
      <c r="N772" s="18" t="s">
        <v>48</v>
      </c>
      <c r="O772" s="18">
        <v>1</v>
      </c>
      <c r="P772" s="18" t="s">
        <v>21</v>
      </c>
      <c r="Q772" s="18">
        <v>22.1</v>
      </c>
      <c r="R772" s="18">
        <f t="shared" si="75"/>
        <v>3</v>
      </c>
      <c r="S772" s="18">
        <f t="shared" si="76"/>
        <v>3</v>
      </c>
      <c r="T772" s="18">
        <f t="shared" si="77"/>
        <v>3</v>
      </c>
      <c r="U772" s="20" t="str">
        <f t="shared" si="78"/>
        <v>3</v>
      </c>
      <c r="V772" s="21">
        <f t="shared" si="79"/>
        <v>0.60647166666666674</v>
      </c>
      <c r="W772" s="21">
        <f t="shared" si="80"/>
        <v>0.60647166666666674</v>
      </c>
    </row>
    <row r="773" spans="1:23" x14ac:dyDescent="0.25">
      <c r="A773" s="18">
        <v>2278</v>
      </c>
      <c r="B773" s="18" t="s">
        <v>22</v>
      </c>
      <c r="C773" s="18">
        <v>0.6</v>
      </c>
      <c r="D773" s="18">
        <v>0.47499999999999998</v>
      </c>
      <c r="E773" s="18">
        <v>0.18</v>
      </c>
      <c r="F773" s="18">
        <v>1.1805000000000001</v>
      </c>
      <c r="G773" s="18">
        <v>0.4345</v>
      </c>
      <c r="H773" s="18">
        <v>0.2475</v>
      </c>
      <c r="I773" s="18">
        <v>0.42499999999999999</v>
      </c>
      <c r="J773" s="18">
        <v>19</v>
      </c>
      <c r="K773" s="18">
        <v>13</v>
      </c>
      <c r="L773" s="18" t="s">
        <v>27</v>
      </c>
      <c r="M773" s="18" t="s">
        <v>28</v>
      </c>
      <c r="N773" s="18" t="s">
        <v>29</v>
      </c>
      <c r="O773" s="18">
        <v>9</v>
      </c>
      <c r="P773" s="18" t="s">
        <v>58</v>
      </c>
      <c r="Q773" s="18">
        <v>1.9</v>
      </c>
      <c r="R773" s="18">
        <f t="shared" si="75"/>
        <v>3</v>
      </c>
      <c r="S773" s="18">
        <f t="shared" si="76"/>
        <v>2</v>
      </c>
      <c r="T773" s="18">
        <f t="shared" si="77"/>
        <v>0</v>
      </c>
      <c r="U773" s="20" t="str">
        <f t="shared" si="78"/>
        <v>2</v>
      </c>
      <c r="V773" s="21">
        <f t="shared" si="79"/>
        <v>0.58139624999999995</v>
      </c>
      <c r="W773" s="21">
        <f t="shared" si="80"/>
        <v>0.465117</v>
      </c>
    </row>
    <row r="774" spans="1:23" x14ac:dyDescent="0.25">
      <c r="A774" s="18">
        <v>2285</v>
      </c>
      <c r="B774" s="18" t="s">
        <v>17</v>
      </c>
      <c r="C774" s="18">
        <v>0.40500000000000003</v>
      </c>
      <c r="D774" s="18">
        <v>0.315</v>
      </c>
      <c r="E774" s="18">
        <v>0.105</v>
      </c>
      <c r="F774" s="18">
        <v>0.34699999999999998</v>
      </c>
      <c r="G774" s="18">
        <v>0.1605</v>
      </c>
      <c r="H774" s="18">
        <v>7.85E-2</v>
      </c>
      <c r="I774" s="18">
        <v>0.1</v>
      </c>
      <c r="J774" s="18">
        <v>9</v>
      </c>
      <c r="K774" s="18">
        <v>11</v>
      </c>
      <c r="L774" s="18" t="s">
        <v>37</v>
      </c>
      <c r="M774" s="18" t="s">
        <v>38</v>
      </c>
      <c r="N774" s="18" t="s">
        <v>29</v>
      </c>
      <c r="O774" s="18">
        <v>6</v>
      </c>
      <c r="P774" s="18" t="s">
        <v>79</v>
      </c>
      <c r="Q774" s="18">
        <v>14.1</v>
      </c>
      <c r="R774" s="18">
        <f t="shared" si="75"/>
        <v>3</v>
      </c>
      <c r="S774" s="18">
        <f t="shared" si="76"/>
        <v>2</v>
      </c>
      <c r="T774" s="18">
        <f t="shared" si="77"/>
        <v>0</v>
      </c>
      <c r="U774" s="20" t="str">
        <f t="shared" si="78"/>
        <v>2</v>
      </c>
      <c r="V774" s="21">
        <f t="shared" si="79"/>
        <v>0.14602916666666665</v>
      </c>
      <c r="W774" s="21">
        <f t="shared" si="80"/>
        <v>0.11682333333333333</v>
      </c>
    </row>
    <row r="775" spans="1:23" x14ac:dyDescent="0.25">
      <c r="A775" s="18">
        <v>2310</v>
      </c>
      <c r="B775" s="18" t="s">
        <v>31</v>
      </c>
      <c r="C775" s="18">
        <v>0.47</v>
      </c>
      <c r="D775" s="18">
        <v>0.375</v>
      </c>
      <c r="E775" s="18">
        <v>0.13</v>
      </c>
      <c r="F775" s="18">
        <v>0.57950000000000002</v>
      </c>
      <c r="G775" s="18">
        <v>0.2145</v>
      </c>
      <c r="H775" s="18">
        <v>0.16400000000000001</v>
      </c>
      <c r="I775" s="18">
        <v>0.19500000000000001</v>
      </c>
      <c r="J775" s="18">
        <v>13</v>
      </c>
      <c r="K775" s="18">
        <v>12</v>
      </c>
      <c r="L775" s="18" t="s">
        <v>63</v>
      </c>
      <c r="M775" s="18" t="s">
        <v>64</v>
      </c>
      <c r="N775" s="18" t="s">
        <v>29</v>
      </c>
      <c r="O775" s="18">
        <v>8</v>
      </c>
      <c r="P775" s="18" t="s">
        <v>30</v>
      </c>
      <c r="Q775" s="18">
        <v>12.3</v>
      </c>
      <c r="R775" s="18">
        <f t="shared" si="75"/>
        <v>3</v>
      </c>
      <c r="S775" s="18">
        <f t="shared" si="76"/>
        <v>2</v>
      </c>
      <c r="T775" s="18">
        <f t="shared" si="77"/>
        <v>0</v>
      </c>
      <c r="U775" s="20" t="str">
        <f t="shared" si="78"/>
        <v>2</v>
      </c>
      <c r="V775" s="21">
        <f t="shared" si="79"/>
        <v>0.2583604166666667</v>
      </c>
      <c r="W775" s="21">
        <f t="shared" si="80"/>
        <v>0.20668833333333336</v>
      </c>
    </row>
    <row r="776" spans="1:23" x14ac:dyDescent="0.25">
      <c r="A776" s="18">
        <v>3546</v>
      </c>
      <c r="B776" s="18" t="s">
        <v>17</v>
      </c>
      <c r="C776" s="18">
        <v>0.47499999999999998</v>
      </c>
      <c r="D776" s="18">
        <v>0.36</v>
      </c>
      <c r="E776" s="18">
        <v>0.13500000000000001</v>
      </c>
      <c r="F776" s="18">
        <v>0.4355</v>
      </c>
      <c r="G776" s="18">
        <v>0.19600000000000001</v>
      </c>
      <c r="H776" s="18">
        <v>9.2499999999999999E-2</v>
      </c>
      <c r="I776" s="18">
        <v>0.125</v>
      </c>
      <c r="J776" s="18">
        <v>8</v>
      </c>
      <c r="K776" s="18">
        <v>11</v>
      </c>
      <c r="L776" s="18" t="s">
        <v>37</v>
      </c>
      <c r="M776" s="18" t="s">
        <v>38</v>
      </c>
      <c r="N776" s="18" t="s">
        <v>29</v>
      </c>
      <c r="O776" s="18">
        <v>2</v>
      </c>
      <c r="P776" s="18" t="s">
        <v>70</v>
      </c>
      <c r="Q776" s="18">
        <v>18</v>
      </c>
      <c r="R776" s="18">
        <f t="shared" si="75"/>
        <v>3</v>
      </c>
      <c r="S776" s="18">
        <f t="shared" si="76"/>
        <v>2</v>
      </c>
      <c r="T776" s="18">
        <f t="shared" si="77"/>
        <v>0</v>
      </c>
      <c r="U776" s="20" t="str">
        <f t="shared" si="78"/>
        <v>2</v>
      </c>
      <c r="V776" s="21">
        <f t="shared" si="79"/>
        <v>0.19379750000000001</v>
      </c>
      <c r="W776" s="21">
        <f t="shared" si="80"/>
        <v>0.15503800000000001</v>
      </c>
    </row>
    <row r="777" spans="1:23" x14ac:dyDescent="0.25">
      <c r="A777" s="18">
        <v>4088</v>
      </c>
      <c r="B777" s="18" t="s">
        <v>17</v>
      </c>
      <c r="C777" s="18">
        <v>0.59499999999999997</v>
      </c>
      <c r="D777" s="18">
        <v>0.47499999999999998</v>
      </c>
      <c r="E777" s="18">
        <v>0.155</v>
      </c>
      <c r="F777" s="18">
        <v>0.98399999999999999</v>
      </c>
      <c r="G777" s="18">
        <v>0.48649999999999999</v>
      </c>
      <c r="H777" s="18">
        <v>0.184</v>
      </c>
      <c r="I777" s="18">
        <v>0.27550000000000002</v>
      </c>
      <c r="J777" s="18">
        <v>10</v>
      </c>
      <c r="K777" s="18">
        <v>4</v>
      </c>
      <c r="L777" s="18" t="s">
        <v>18</v>
      </c>
      <c r="M777" s="18" t="s">
        <v>19</v>
      </c>
      <c r="N777" s="18" t="s">
        <v>20</v>
      </c>
      <c r="O777" s="18">
        <v>7</v>
      </c>
      <c r="P777" s="18" t="s">
        <v>26</v>
      </c>
      <c r="Q777" s="18">
        <v>2.5</v>
      </c>
      <c r="R777" s="18">
        <f t="shared" si="75"/>
        <v>3</v>
      </c>
      <c r="S777" s="18">
        <f t="shared" si="76"/>
        <v>3</v>
      </c>
      <c r="T777" s="18">
        <f t="shared" si="77"/>
        <v>3</v>
      </c>
      <c r="U777" s="20" t="str">
        <f t="shared" si="78"/>
        <v>3</v>
      </c>
      <c r="V777" s="21">
        <f t="shared" si="79"/>
        <v>0.47969999999999996</v>
      </c>
      <c r="W777" s="21">
        <f t="shared" si="80"/>
        <v>0.47969999999999996</v>
      </c>
    </row>
    <row r="778" spans="1:23" x14ac:dyDescent="0.25">
      <c r="A778" s="18">
        <v>705</v>
      </c>
      <c r="B778" s="18" t="s">
        <v>31</v>
      </c>
      <c r="C778" s="18">
        <v>0.4</v>
      </c>
      <c r="D778" s="18">
        <v>0.3</v>
      </c>
      <c r="E778" s="18">
        <v>0.125</v>
      </c>
      <c r="F778" s="18">
        <v>0.41699999999999998</v>
      </c>
      <c r="G778" s="18">
        <v>0.191</v>
      </c>
      <c r="H778" s="18">
        <v>0.09</v>
      </c>
      <c r="I778" s="18">
        <v>0.11749999999999999</v>
      </c>
      <c r="J778" s="18">
        <v>9</v>
      </c>
      <c r="K778" s="18">
        <v>6</v>
      </c>
      <c r="L778" s="18" t="s">
        <v>40</v>
      </c>
      <c r="M778" s="18" t="s">
        <v>41</v>
      </c>
      <c r="N778" s="18" t="s">
        <v>42</v>
      </c>
      <c r="O778" s="18">
        <v>2</v>
      </c>
      <c r="P778" s="18" t="s">
        <v>70</v>
      </c>
      <c r="Q778" s="18">
        <v>18</v>
      </c>
      <c r="R778" s="18">
        <f t="shared" si="75"/>
        <v>3</v>
      </c>
      <c r="S778" s="18">
        <f t="shared" si="76"/>
        <v>2</v>
      </c>
      <c r="T778" s="18">
        <f t="shared" si="77"/>
        <v>0</v>
      </c>
      <c r="U778" s="20" t="str">
        <f t="shared" si="78"/>
        <v>2</v>
      </c>
      <c r="V778" s="21">
        <f t="shared" si="79"/>
        <v>0.17548749999999999</v>
      </c>
      <c r="W778" s="21">
        <f t="shared" si="80"/>
        <v>0.14038999999999999</v>
      </c>
    </row>
    <row r="779" spans="1:23" x14ac:dyDescent="0.25">
      <c r="A779" s="18">
        <v>978</v>
      </c>
      <c r="B779" s="18" t="s">
        <v>22</v>
      </c>
      <c r="C779" s="18">
        <v>0.53500000000000003</v>
      </c>
      <c r="D779" s="18">
        <v>0.4</v>
      </c>
      <c r="E779" s="18">
        <v>0.13500000000000001</v>
      </c>
      <c r="F779" s="18">
        <v>0.82150000000000001</v>
      </c>
      <c r="G779" s="18">
        <v>0.39350000000000002</v>
      </c>
      <c r="H779" s="18">
        <v>0.19600000000000001</v>
      </c>
      <c r="I779" s="18">
        <v>0.20499999999999999</v>
      </c>
      <c r="J779" s="18">
        <v>8</v>
      </c>
      <c r="K779" s="18">
        <v>2</v>
      </c>
      <c r="L779" s="18" t="s">
        <v>52</v>
      </c>
      <c r="M779" s="18" t="s">
        <v>53</v>
      </c>
      <c r="N779" s="18" t="s">
        <v>54</v>
      </c>
      <c r="O779" s="18">
        <v>7</v>
      </c>
      <c r="P779" s="18" t="s">
        <v>26</v>
      </c>
      <c r="Q779" s="18">
        <v>2.5</v>
      </c>
      <c r="R779" s="18">
        <f t="shared" si="75"/>
        <v>3</v>
      </c>
      <c r="S779" s="18">
        <f t="shared" si="76"/>
        <v>2</v>
      </c>
      <c r="T779" s="18">
        <f t="shared" si="77"/>
        <v>0</v>
      </c>
      <c r="U779" s="20" t="str">
        <f t="shared" si="78"/>
        <v>2</v>
      </c>
      <c r="V779" s="21">
        <f t="shared" si="79"/>
        <v>0.37925916666666665</v>
      </c>
      <c r="W779" s="21">
        <f t="shared" si="80"/>
        <v>0.30340733333333336</v>
      </c>
    </row>
    <row r="780" spans="1:23" x14ac:dyDescent="0.25">
      <c r="A780" s="18">
        <v>1631</v>
      </c>
      <c r="B780" s="18" t="s">
        <v>17</v>
      </c>
      <c r="C780" s="18">
        <v>0.56999999999999995</v>
      </c>
      <c r="D780" s="18">
        <v>0.44500000000000001</v>
      </c>
      <c r="E780" s="18">
        <v>0.155</v>
      </c>
      <c r="F780" s="18">
        <v>0.86699999999999999</v>
      </c>
      <c r="G780" s="18">
        <v>0.3705</v>
      </c>
      <c r="H780" s="18">
        <v>0.17050000000000001</v>
      </c>
      <c r="I780" s="18">
        <v>0.28000000000000003</v>
      </c>
      <c r="J780" s="18">
        <v>9</v>
      </c>
      <c r="K780" s="18">
        <v>14</v>
      </c>
      <c r="L780" s="18" t="s">
        <v>60</v>
      </c>
      <c r="M780" s="18" t="s">
        <v>61</v>
      </c>
      <c r="N780" s="18" t="s">
        <v>62</v>
      </c>
      <c r="O780" s="18">
        <v>8</v>
      </c>
      <c r="P780" s="18" t="s">
        <v>30</v>
      </c>
      <c r="Q780" s="18">
        <v>12.3</v>
      </c>
      <c r="R780" s="18">
        <f t="shared" si="75"/>
        <v>3</v>
      </c>
      <c r="S780" s="18">
        <f t="shared" si="76"/>
        <v>2</v>
      </c>
      <c r="T780" s="18">
        <f t="shared" si="77"/>
        <v>0</v>
      </c>
      <c r="U780" s="20" t="str">
        <f t="shared" si="78"/>
        <v>2</v>
      </c>
      <c r="V780" s="21">
        <f t="shared" si="79"/>
        <v>0.414715</v>
      </c>
      <c r="W780" s="21">
        <f t="shared" si="80"/>
        <v>0.33177200000000001</v>
      </c>
    </row>
    <row r="781" spans="1:23" x14ac:dyDescent="0.25">
      <c r="A781" s="18">
        <v>617</v>
      </c>
      <c r="B781" s="18" t="s">
        <v>22</v>
      </c>
      <c r="C781" s="18">
        <v>0.47</v>
      </c>
      <c r="D781" s="18">
        <v>0.35499999999999998</v>
      </c>
      <c r="E781" s="18">
        <v>0.14000000000000001</v>
      </c>
      <c r="F781" s="18">
        <v>0.433</v>
      </c>
      <c r="G781" s="18">
        <v>0.1525</v>
      </c>
      <c r="H781" s="18">
        <v>9.5000000000000001E-2</v>
      </c>
      <c r="I781" s="18">
        <v>0.152</v>
      </c>
      <c r="J781" s="18">
        <v>12</v>
      </c>
      <c r="K781" s="18">
        <v>2</v>
      </c>
      <c r="L781" s="18" t="s">
        <v>52</v>
      </c>
      <c r="M781" s="18" t="s">
        <v>53</v>
      </c>
      <c r="N781" s="18" t="s">
        <v>54</v>
      </c>
      <c r="O781" s="18">
        <v>6</v>
      </c>
      <c r="P781" s="18" t="s">
        <v>79</v>
      </c>
      <c r="Q781" s="18">
        <v>14.1</v>
      </c>
      <c r="R781" s="18">
        <f t="shared" si="75"/>
        <v>3</v>
      </c>
      <c r="S781" s="18">
        <f t="shared" si="76"/>
        <v>2</v>
      </c>
      <c r="T781" s="18">
        <f t="shared" si="77"/>
        <v>0</v>
      </c>
      <c r="U781" s="20" t="str">
        <f t="shared" si="78"/>
        <v>2</v>
      </c>
      <c r="V781" s="21">
        <f t="shared" si="79"/>
        <v>0.19232416666666666</v>
      </c>
      <c r="W781" s="21">
        <f t="shared" si="80"/>
        <v>0.15385933333333335</v>
      </c>
    </row>
    <row r="782" spans="1:23" x14ac:dyDescent="0.25">
      <c r="A782" s="18">
        <v>2337</v>
      </c>
      <c r="B782" s="18" t="s">
        <v>22</v>
      </c>
      <c r="C782" s="18">
        <v>0.56499999999999995</v>
      </c>
      <c r="D782" s="18">
        <v>0.48</v>
      </c>
      <c r="E782" s="18">
        <v>0.17499999999999999</v>
      </c>
      <c r="F782" s="18">
        <v>0.95699999999999996</v>
      </c>
      <c r="G782" s="18">
        <v>0.38850000000000001</v>
      </c>
      <c r="H782" s="18">
        <v>0.215</v>
      </c>
      <c r="I782" s="18">
        <v>0.27500000000000002</v>
      </c>
      <c r="J782" s="18">
        <v>18</v>
      </c>
      <c r="K782" s="18">
        <v>2</v>
      </c>
      <c r="L782" s="18" t="s">
        <v>52</v>
      </c>
      <c r="M782" s="18" t="s">
        <v>53</v>
      </c>
      <c r="N782" s="18" t="s">
        <v>54</v>
      </c>
      <c r="O782" s="18">
        <v>10</v>
      </c>
      <c r="P782" s="18" t="s">
        <v>35</v>
      </c>
      <c r="Q782" s="18">
        <v>24.1</v>
      </c>
      <c r="R782" s="18">
        <f t="shared" si="75"/>
        <v>3</v>
      </c>
      <c r="S782" s="18">
        <f t="shared" si="76"/>
        <v>2</v>
      </c>
      <c r="T782" s="18">
        <f t="shared" si="77"/>
        <v>0</v>
      </c>
      <c r="U782" s="20" t="str">
        <f t="shared" si="78"/>
        <v>2</v>
      </c>
      <c r="V782" s="21">
        <f t="shared" si="79"/>
        <v>0.46573999999999999</v>
      </c>
      <c r="W782" s="21">
        <f t="shared" si="80"/>
        <v>0.37259200000000003</v>
      </c>
    </row>
    <row r="783" spans="1:23" x14ac:dyDescent="0.25">
      <c r="A783" s="18">
        <v>4034</v>
      </c>
      <c r="B783" s="18" t="s">
        <v>17</v>
      </c>
      <c r="C783" s="18">
        <v>0.495</v>
      </c>
      <c r="D783" s="18">
        <v>0.38500000000000001</v>
      </c>
      <c r="E783" s="18">
        <v>0.125</v>
      </c>
      <c r="F783" s="18">
        <v>0.51249999999999996</v>
      </c>
      <c r="G783" s="18">
        <v>0.20749999999999999</v>
      </c>
      <c r="H783" s="18">
        <v>0.11550000000000001</v>
      </c>
      <c r="I783" s="18">
        <v>0.17199999999999999</v>
      </c>
      <c r="J783" s="18">
        <v>10</v>
      </c>
      <c r="K783" s="18">
        <v>7</v>
      </c>
      <c r="L783" s="18" t="s">
        <v>43</v>
      </c>
      <c r="M783" s="18" t="s">
        <v>44</v>
      </c>
      <c r="N783" s="18" t="s">
        <v>45</v>
      </c>
      <c r="O783" s="18">
        <v>2</v>
      </c>
      <c r="P783" s="18" t="s">
        <v>70</v>
      </c>
      <c r="Q783" s="18">
        <v>18</v>
      </c>
      <c r="R783" s="18">
        <f t="shared" si="75"/>
        <v>3</v>
      </c>
      <c r="S783" s="18">
        <f t="shared" si="76"/>
        <v>2</v>
      </c>
      <c r="T783" s="18">
        <f t="shared" si="77"/>
        <v>0</v>
      </c>
      <c r="U783" s="20" t="str">
        <f t="shared" si="78"/>
        <v>2</v>
      </c>
      <c r="V783" s="21">
        <f t="shared" si="79"/>
        <v>0.2310520833333333</v>
      </c>
      <c r="W783" s="21">
        <f t="shared" si="80"/>
        <v>0.18484166666666665</v>
      </c>
    </row>
    <row r="784" spans="1:23" x14ac:dyDescent="0.25">
      <c r="A784" s="18">
        <v>1370</v>
      </c>
      <c r="B784" s="18" t="s">
        <v>22</v>
      </c>
      <c r="C784" s="18">
        <v>0.61499999999999999</v>
      </c>
      <c r="D784" s="18">
        <v>0.47499999999999998</v>
      </c>
      <c r="E784" s="18">
        <v>0.155</v>
      </c>
      <c r="F784" s="18">
        <v>1.004</v>
      </c>
      <c r="G784" s="18">
        <v>0.44750000000000001</v>
      </c>
      <c r="H784" s="18">
        <v>0.193</v>
      </c>
      <c r="I784" s="18">
        <v>0.28949999999999998</v>
      </c>
      <c r="J784" s="18">
        <v>10</v>
      </c>
      <c r="K784" s="18">
        <v>13</v>
      </c>
      <c r="L784" s="18" t="s">
        <v>27</v>
      </c>
      <c r="M784" s="18" t="s">
        <v>28</v>
      </c>
      <c r="N784" s="18" t="s">
        <v>29</v>
      </c>
      <c r="O784" s="18">
        <v>9</v>
      </c>
      <c r="P784" s="18" t="s">
        <v>58</v>
      </c>
      <c r="Q784" s="18">
        <v>1.9</v>
      </c>
      <c r="R784" s="18">
        <f t="shared" si="75"/>
        <v>3</v>
      </c>
      <c r="S784" s="18">
        <f t="shared" si="76"/>
        <v>2</v>
      </c>
      <c r="T784" s="18">
        <f t="shared" si="77"/>
        <v>0</v>
      </c>
      <c r="U784" s="20" t="str">
        <f t="shared" si="78"/>
        <v>2</v>
      </c>
      <c r="V784" s="21">
        <f t="shared" si="79"/>
        <v>0.49279666666666661</v>
      </c>
      <c r="W784" s="21">
        <f t="shared" si="80"/>
        <v>0.39423733333333333</v>
      </c>
    </row>
    <row r="785" spans="1:23" x14ac:dyDescent="0.25">
      <c r="A785" s="18">
        <v>2524</v>
      </c>
      <c r="B785" s="18" t="s">
        <v>22</v>
      </c>
      <c r="C785" s="18">
        <v>0.56499999999999995</v>
      </c>
      <c r="D785" s="18">
        <v>0.44</v>
      </c>
      <c r="E785" s="18">
        <v>0.15</v>
      </c>
      <c r="F785" s="18">
        <v>0.98299999999999998</v>
      </c>
      <c r="G785" s="18">
        <v>0.44750000000000001</v>
      </c>
      <c r="H785" s="18">
        <v>0.23549999999999999</v>
      </c>
      <c r="I785" s="18">
        <v>0.2485</v>
      </c>
      <c r="J785" s="18">
        <v>9</v>
      </c>
      <c r="K785" s="18">
        <v>7</v>
      </c>
      <c r="L785" s="18" t="s">
        <v>43</v>
      </c>
      <c r="M785" s="18" t="s">
        <v>44</v>
      </c>
      <c r="N785" s="18" t="s">
        <v>45</v>
      </c>
      <c r="O785" s="18">
        <v>1</v>
      </c>
      <c r="P785" s="18" t="s">
        <v>21</v>
      </c>
      <c r="Q785" s="18">
        <v>22.1</v>
      </c>
      <c r="R785" s="18">
        <f t="shared" si="75"/>
        <v>3</v>
      </c>
      <c r="S785" s="18">
        <f t="shared" si="76"/>
        <v>2</v>
      </c>
      <c r="T785" s="18">
        <f t="shared" si="77"/>
        <v>0</v>
      </c>
      <c r="U785" s="20" t="str">
        <f t="shared" si="78"/>
        <v>2</v>
      </c>
      <c r="V785" s="21">
        <f t="shared" si="79"/>
        <v>0.46774416666666674</v>
      </c>
      <c r="W785" s="21">
        <f t="shared" si="80"/>
        <v>0.37419533333333344</v>
      </c>
    </row>
    <row r="786" spans="1:23" x14ac:dyDescent="0.25">
      <c r="A786" s="18">
        <v>2083</v>
      </c>
      <c r="B786" s="18" t="s">
        <v>22</v>
      </c>
      <c r="C786" s="18">
        <v>0.66500000000000004</v>
      </c>
      <c r="D786" s="18">
        <v>0.52500000000000002</v>
      </c>
      <c r="E786" s="18">
        <v>0.21</v>
      </c>
      <c r="F786" s="18">
        <v>1.6439999999999999</v>
      </c>
      <c r="G786" s="18">
        <v>0.81799999999999995</v>
      </c>
      <c r="H786" s="18">
        <v>0.33950000000000002</v>
      </c>
      <c r="I786" s="18">
        <v>0.42749999999999999</v>
      </c>
      <c r="J786" s="18">
        <v>10</v>
      </c>
      <c r="K786" s="18">
        <v>15</v>
      </c>
      <c r="L786" s="18" t="s">
        <v>32</v>
      </c>
      <c r="M786" s="18" t="s">
        <v>33</v>
      </c>
      <c r="N786" s="18" t="s">
        <v>29</v>
      </c>
      <c r="O786" s="18">
        <v>9</v>
      </c>
      <c r="P786" s="18" t="s">
        <v>58</v>
      </c>
      <c r="Q786" s="18">
        <v>1.9</v>
      </c>
      <c r="R786" s="18">
        <f t="shared" si="75"/>
        <v>3</v>
      </c>
      <c r="S786" s="18">
        <f t="shared" si="76"/>
        <v>2</v>
      </c>
      <c r="T786" s="18">
        <f t="shared" si="77"/>
        <v>0</v>
      </c>
      <c r="U786" s="20" t="str">
        <f t="shared" si="78"/>
        <v>2</v>
      </c>
      <c r="V786" s="21">
        <f t="shared" si="79"/>
        <v>0.84940000000000004</v>
      </c>
      <c r="W786" s="21">
        <f t="shared" si="80"/>
        <v>0.67952000000000012</v>
      </c>
    </row>
    <row r="787" spans="1:23" x14ac:dyDescent="0.25">
      <c r="A787" s="18">
        <v>94</v>
      </c>
      <c r="B787" s="18" t="s">
        <v>22</v>
      </c>
      <c r="C787" s="18">
        <v>0.625</v>
      </c>
      <c r="D787" s="18">
        <v>0.495</v>
      </c>
      <c r="E787" s="18">
        <v>0.16500000000000001</v>
      </c>
      <c r="F787" s="18">
        <v>1.262</v>
      </c>
      <c r="G787" s="18">
        <v>0.50700000000000001</v>
      </c>
      <c r="H787" s="18">
        <v>0.318</v>
      </c>
      <c r="I787" s="18">
        <v>0.39</v>
      </c>
      <c r="J787" s="18">
        <v>10</v>
      </c>
      <c r="K787" s="18">
        <v>4</v>
      </c>
      <c r="L787" s="18" t="s">
        <v>18</v>
      </c>
      <c r="M787" s="18" t="s">
        <v>19</v>
      </c>
      <c r="N787" s="18" t="s">
        <v>20</v>
      </c>
      <c r="O787" s="18">
        <v>8</v>
      </c>
      <c r="P787" s="18" t="s">
        <v>30</v>
      </c>
      <c r="Q787" s="18">
        <v>12.3</v>
      </c>
      <c r="R787" s="18">
        <f t="shared" si="75"/>
        <v>3</v>
      </c>
      <c r="S787" s="18">
        <f t="shared" si="76"/>
        <v>2</v>
      </c>
      <c r="T787" s="18">
        <f t="shared" si="77"/>
        <v>0</v>
      </c>
      <c r="U787" s="20" t="str">
        <f t="shared" si="78"/>
        <v>2</v>
      </c>
      <c r="V787" s="21">
        <f t="shared" si="79"/>
        <v>0.6278450000000001</v>
      </c>
      <c r="W787" s="21">
        <f t="shared" si="80"/>
        <v>0.50227600000000006</v>
      </c>
    </row>
    <row r="788" spans="1:23" x14ac:dyDescent="0.25">
      <c r="A788" s="18">
        <v>2426</v>
      </c>
      <c r="B788" s="18" t="s">
        <v>17</v>
      </c>
      <c r="C788" s="18">
        <v>0.57499999999999996</v>
      </c>
      <c r="D788" s="18">
        <v>0.45</v>
      </c>
      <c r="E788" s="18">
        <v>0.17</v>
      </c>
      <c r="F788" s="18">
        <v>0.93149999999999999</v>
      </c>
      <c r="G788" s="18">
        <v>0.35799999999999998</v>
      </c>
      <c r="H788" s="18">
        <v>0.2145</v>
      </c>
      <c r="I788" s="18">
        <v>0.26</v>
      </c>
      <c r="J788" s="18">
        <v>13</v>
      </c>
      <c r="K788" s="18">
        <v>9</v>
      </c>
      <c r="L788" s="18" t="s">
        <v>67</v>
      </c>
      <c r="M788" s="18" t="s">
        <v>68</v>
      </c>
      <c r="N788" s="18" t="s">
        <v>69</v>
      </c>
      <c r="O788" s="18">
        <v>5</v>
      </c>
      <c r="P788" s="18" t="s">
        <v>34</v>
      </c>
      <c r="Q788" s="18">
        <v>12.8</v>
      </c>
      <c r="R788" s="18">
        <f t="shared" si="75"/>
        <v>3</v>
      </c>
      <c r="S788" s="18">
        <f t="shared" si="76"/>
        <v>2</v>
      </c>
      <c r="T788" s="18">
        <f t="shared" si="77"/>
        <v>0</v>
      </c>
      <c r="U788" s="20" t="str">
        <f t="shared" si="78"/>
        <v>2</v>
      </c>
      <c r="V788" s="21">
        <f t="shared" si="79"/>
        <v>0.44944874999999995</v>
      </c>
      <c r="W788" s="21">
        <f t="shared" si="80"/>
        <v>0.35955899999999996</v>
      </c>
    </row>
    <row r="789" spans="1:23" x14ac:dyDescent="0.25">
      <c r="A789" s="18">
        <v>2628</v>
      </c>
      <c r="B789" s="18" t="s">
        <v>17</v>
      </c>
      <c r="C789" s="18">
        <v>0.27500000000000002</v>
      </c>
      <c r="D789" s="18">
        <v>0.20499999999999999</v>
      </c>
      <c r="E789" s="18">
        <v>7.0000000000000007E-2</v>
      </c>
      <c r="F789" s="18">
        <v>0.1055</v>
      </c>
      <c r="G789" s="18">
        <v>0.495</v>
      </c>
      <c r="H789" s="18">
        <v>1.9E-2</v>
      </c>
      <c r="I789" s="18">
        <v>3.15E-2</v>
      </c>
      <c r="J789" s="18">
        <v>5</v>
      </c>
      <c r="K789" s="18">
        <v>7</v>
      </c>
      <c r="L789" s="18" t="s">
        <v>43</v>
      </c>
      <c r="M789" s="18" t="s">
        <v>44</v>
      </c>
      <c r="N789" s="18" t="s">
        <v>45</v>
      </c>
      <c r="O789" s="18">
        <v>9</v>
      </c>
      <c r="P789" s="18" t="s">
        <v>58</v>
      </c>
      <c r="Q789" s="18">
        <v>1.9</v>
      </c>
      <c r="R789" s="18">
        <f t="shared" si="75"/>
        <v>3</v>
      </c>
      <c r="S789" s="18">
        <f t="shared" si="76"/>
        <v>2</v>
      </c>
      <c r="T789" s="18">
        <f t="shared" si="77"/>
        <v>0</v>
      </c>
      <c r="U789" s="20" t="str">
        <f t="shared" si="78"/>
        <v>2</v>
      </c>
      <c r="V789" s="21">
        <f t="shared" si="79"/>
        <v>3.9562500000000007E-2</v>
      </c>
      <c r="W789" s="21">
        <f t="shared" si="80"/>
        <v>3.1650000000000005E-2</v>
      </c>
    </row>
    <row r="790" spans="1:23" x14ac:dyDescent="0.25">
      <c r="A790" s="18">
        <v>1034</v>
      </c>
      <c r="B790" s="18" t="s">
        <v>31</v>
      </c>
      <c r="C790" s="18">
        <v>0.65</v>
      </c>
      <c r="D790" s="18">
        <v>0.52500000000000002</v>
      </c>
      <c r="E790" s="18">
        <v>0.185</v>
      </c>
      <c r="F790" s="18">
        <v>1.6220000000000001</v>
      </c>
      <c r="G790" s="18">
        <v>0.66449999999999998</v>
      </c>
      <c r="H790" s="18">
        <v>0.32250000000000001</v>
      </c>
      <c r="I790" s="18">
        <v>0.47699999999999998</v>
      </c>
      <c r="J790" s="18">
        <v>10</v>
      </c>
      <c r="K790" s="18">
        <v>1</v>
      </c>
      <c r="L790" s="18" t="s">
        <v>65</v>
      </c>
      <c r="M790" s="18" t="s">
        <v>66</v>
      </c>
      <c r="N790" s="18" t="s">
        <v>29</v>
      </c>
      <c r="O790" s="18">
        <v>6</v>
      </c>
      <c r="P790" s="18" t="s">
        <v>79</v>
      </c>
      <c r="Q790" s="18">
        <v>14.1</v>
      </c>
      <c r="R790" s="18">
        <f t="shared" si="75"/>
        <v>3</v>
      </c>
      <c r="S790" s="18">
        <f t="shared" si="76"/>
        <v>3</v>
      </c>
      <c r="T790" s="18">
        <f t="shared" si="77"/>
        <v>3</v>
      </c>
      <c r="U790" s="20" t="str">
        <f t="shared" si="78"/>
        <v>3</v>
      </c>
      <c r="V790" s="21">
        <f t="shared" si="79"/>
        <v>0.82722000000000007</v>
      </c>
      <c r="W790" s="21">
        <f t="shared" si="80"/>
        <v>0.82722000000000007</v>
      </c>
    </row>
    <row r="791" spans="1:23" x14ac:dyDescent="0.25">
      <c r="A791" s="18">
        <v>1708</v>
      </c>
      <c r="B791" s="18" t="s">
        <v>31</v>
      </c>
      <c r="C791" s="18">
        <v>0.64500000000000002</v>
      </c>
      <c r="D791" s="18">
        <v>0.5</v>
      </c>
      <c r="E791" s="18">
        <v>0.17499999999999999</v>
      </c>
      <c r="F791" s="18">
        <v>1.286</v>
      </c>
      <c r="G791" s="18">
        <v>0.5645</v>
      </c>
      <c r="H791" s="18">
        <v>0.28799999999999998</v>
      </c>
      <c r="I791" s="18">
        <v>0.38600000000000001</v>
      </c>
      <c r="J791" s="18">
        <v>12</v>
      </c>
      <c r="K791" s="18">
        <v>11</v>
      </c>
      <c r="L791" s="18" t="s">
        <v>37</v>
      </c>
      <c r="M791" s="18" t="s">
        <v>38</v>
      </c>
      <c r="N791" s="18" t="s">
        <v>29</v>
      </c>
      <c r="O791" s="18">
        <v>2</v>
      </c>
      <c r="P791" s="18" t="s">
        <v>70</v>
      </c>
      <c r="Q791" s="18">
        <v>18</v>
      </c>
      <c r="R791" s="18">
        <f t="shared" si="75"/>
        <v>3</v>
      </c>
      <c r="S791" s="18">
        <f t="shared" si="76"/>
        <v>3</v>
      </c>
      <c r="T791" s="18">
        <f t="shared" si="77"/>
        <v>3</v>
      </c>
      <c r="U791" s="20" t="str">
        <f t="shared" si="78"/>
        <v>3</v>
      </c>
      <c r="V791" s="21">
        <f t="shared" si="79"/>
        <v>0.64728666666666668</v>
      </c>
      <c r="W791" s="21">
        <f t="shared" si="80"/>
        <v>0.64728666666666668</v>
      </c>
    </row>
    <row r="792" spans="1:23" x14ac:dyDescent="0.25">
      <c r="A792" s="18">
        <v>2410</v>
      </c>
      <c r="B792" s="18" t="s">
        <v>22</v>
      </c>
      <c r="C792" s="18">
        <v>0.64</v>
      </c>
      <c r="D792" s="18">
        <v>0.5</v>
      </c>
      <c r="E792" s="18">
        <v>0.15</v>
      </c>
      <c r="F792" s="18">
        <v>1.0705</v>
      </c>
      <c r="G792" s="18">
        <v>0.371</v>
      </c>
      <c r="H792" s="18">
        <v>0.27050000000000002</v>
      </c>
      <c r="I792" s="18">
        <v>0.36</v>
      </c>
      <c r="J792" s="18">
        <v>8</v>
      </c>
      <c r="K792" s="18">
        <v>9</v>
      </c>
      <c r="L792" s="18" t="s">
        <v>67</v>
      </c>
      <c r="M792" s="18" t="s">
        <v>68</v>
      </c>
      <c r="N792" s="18" t="s">
        <v>69</v>
      </c>
      <c r="O792" s="18">
        <v>9</v>
      </c>
      <c r="P792" s="18" t="s">
        <v>58</v>
      </c>
      <c r="Q792" s="18">
        <v>1.9</v>
      </c>
      <c r="R792" s="18">
        <f t="shared" si="75"/>
        <v>3</v>
      </c>
      <c r="S792" s="18">
        <f t="shared" si="76"/>
        <v>2</v>
      </c>
      <c r="T792" s="18">
        <f t="shared" si="77"/>
        <v>0</v>
      </c>
      <c r="U792" s="20" t="str">
        <f t="shared" si="78"/>
        <v>2</v>
      </c>
      <c r="V792" s="21">
        <f t="shared" si="79"/>
        <v>0.53346583333333331</v>
      </c>
      <c r="W792" s="21">
        <f t="shared" si="80"/>
        <v>0.42677266666666669</v>
      </c>
    </row>
    <row r="793" spans="1:23" x14ac:dyDescent="0.25">
      <c r="A793" s="18">
        <v>3537</v>
      </c>
      <c r="B793" s="18" t="s">
        <v>17</v>
      </c>
      <c r="C793" s="18">
        <v>0.42499999999999999</v>
      </c>
      <c r="D793" s="18">
        <v>0.32500000000000001</v>
      </c>
      <c r="E793" s="18">
        <v>0.11</v>
      </c>
      <c r="F793" s="18">
        <v>0.40500000000000003</v>
      </c>
      <c r="G793" s="18">
        <v>0.16950000000000001</v>
      </c>
      <c r="H793" s="18">
        <v>9.1999999999999998E-2</v>
      </c>
      <c r="I793" s="18">
        <v>0.1065</v>
      </c>
      <c r="J793" s="18">
        <v>8</v>
      </c>
      <c r="K793" s="18">
        <v>7</v>
      </c>
      <c r="L793" s="18" t="s">
        <v>43</v>
      </c>
      <c r="M793" s="18" t="s">
        <v>44</v>
      </c>
      <c r="N793" s="18" t="s">
        <v>45</v>
      </c>
      <c r="O793" s="18">
        <v>3</v>
      </c>
      <c r="P793" s="18" t="s">
        <v>39</v>
      </c>
      <c r="Q793" s="18">
        <v>3.6</v>
      </c>
      <c r="R793" s="18">
        <f t="shared" si="75"/>
        <v>3</v>
      </c>
      <c r="S793" s="18">
        <f t="shared" si="76"/>
        <v>2</v>
      </c>
      <c r="T793" s="18">
        <f t="shared" si="77"/>
        <v>0</v>
      </c>
      <c r="U793" s="20" t="str">
        <f t="shared" si="78"/>
        <v>2</v>
      </c>
      <c r="V793" s="21">
        <f t="shared" si="79"/>
        <v>0.17280000000000001</v>
      </c>
      <c r="W793" s="21">
        <f t="shared" si="80"/>
        <v>0.13824</v>
      </c>
    </row>
    <row r="794" spans="1:23" x14ac:dyDescent="0.25">
      <c r="A794" s="18">
        <v>78</v>
      </c>
      <c r="B794" s="18" t="s">
        <v>22</v>
      </c>
      <c r="C794" s="18">
        <v>0.6</v>
      </c>
      <c r="D794" s="18">
        <v>0.47</v>
      </c>
      <c r="E794" s="18">
        <v>0.15</v>
      </c>
      <c r="F794" s="18">
        <v>0.92200000000000004</v>
      </c>
      <c r="G794" s="18">
        <v>0.36299999999999999</v>
      </c>
      <c r="H794" s="18">
        <v>0.19400000000000001</v>
      </c>
      <c r="I794" s="18">
        <v>0.30499999999999999</v>
      </c>
      <c r="J794" s="18">
        <v>10</v>
      </c>
      <c r="K794" s="18">
        <v>13</v>
      </c>
      <c r="L794" s="18" t="s">
        <v>27</v>
      </c>
      <c r="M794" s="18" t="s">
        <v>28</v>
      </c>
      <c r="N794" s="18" t="s">
        <v>29</v>
      </c>
      <c r="O794" s="18">
        <v>10</v>
      </c>
      <c r="P794" s="18" t="s">
        <v>35</v>
      </c>
      <c r="Q794" s="18">
        <v>24.1</v>
      </c>
      <c r="R794" s="18">
        <f t="shared" si="75"/>
        <v>3</v>
      </c>
      <c r="S794" s="18">
        <f t="shared" si="76"/>
        <v>2</v>
      </c>
      <c r="T794" s="18">
        <f t="shared" si="77"/>
        <v>0</v>
      </c>
      <c r="U794" s="20" t="str">
        <f t="shared" si="78"/>
        <v>2</v>
      </c>
      <c r="V794" s="21">
        <f t="shared" si="79"/>
        <v>0.44870666666666664</v>
      </c>
      <c r="W794" s="21">
        <f t="shared" si="80"/>
        <v>0.35896533333333336</v>
      </c>
    </row>
    <row r="795" spans="1:23" x14ac:dyDescent="0.25">
      <c r="A795" s="18">
        <v>3344</v>
      </c>
      <c r="B795" s="18" t="s">
        <v>22</v>
      </c>
      <c r="C795" s="18">
        <v>0.45500000000000002</v>
      </c>
      <c r="D795" s="18">
        <v>0.36499999999999999</v>
      </c>
      <c r="E795" s="18">
        <v>0.11</v>
      </c>
      <c r="F795" s="18">
        <v>0.38500000000000001</v>
      </c>
      <c r="G795" s="18">
        <v>0.16600000000000001</v>
      </c>
      <c r="H795" s="18">
        <v>4.5999999999999999E-2</v>
      </c>
      <c r="I795" s="18">
        <v>0.13450000000000001</v>
      </c>
      <c r="J795" s="18">
        <v>13</v>
      </c>
      <c r="K795" s="18">
        <v>11</v>
      </c>
      <c r="L795" s="18" t="s">
        <v>37</v>
      </c>
      <c r="M795" s="18" t="s">
        <v>38</v>
      </c>
      <c r="N795" s="18" t="s">
        <v>29</v>
      </c>
      <c r="O795" s="18">
        <v>2</v>
      </c>
      <c r="P795" s="18" t="s">
        <v>70</v>
      </c>
      <c r="Q795" s="18">
        <v>18</v>
      </c>
      <c r="R795" s="18">
        <f t="shared" si="75"/>
        <v>3</v>
      </c>
      <c r="S795" s="18">
        <f t="shared" si="76"/>
        <v>2</v>
      </c>
      <c r="T795" s="18">
        <f t="shared" si="77"/>
        <v>0</v>
      </c>
      <c r="U795" s="20" t="str">
        <f t="shared" si="78"/>
        <v>2</v>
      </c>
      <c r="V795" s="21">
        <f t="shared" si="79"/>
        <v>0.16875833333333332</v>
      </c>
      <c r="W795" s="21">
        <f t="shared" si="80"/>
        <v>0.13500666666666666</v>
      </c>
    </row>
    <row r="796" spans="1:23" x14ac:dyDescent="0.25">
      <c r="A796" s="18">
        <v>3274</v>
      </c>
      <c r="B796" s="18" t="s">
        <v>22</v>
      </c>
      <c r="C796" s="18">
        <v>0.47499999999999998</v>
      </c>
      <c r="D796" s="18">
        <v>0.375</v>
      </c>
      <c r="E796" s="18">
        <v>0.14000000000000001</v>
      </c>
      <c r="F796" s="18">
        <v>0.501</v>
      </c>
      <c r="G796" s="18">
        <v>0.192</v>
      </c>
      <c r="H796" s="18">
        <v>0.11749999999999999</v>
      </c>
      <c r="I796" s="18">
        <v>0.17499999999999999</v>
      </c>
      <c r="J796" s="18">
        <v>13</v>
      </c>
      <c r="K796" s="18">
        <v>2</v>
      </c>
      <c r="L796" s="18" t="s">
        <v>52</v>
      </c>
      <c r="M796" s="18" t="s">
        <v>53</v>
      </c>
      <c r="N796" s="18" t="s">
        <v>54</v>
      </c>
      <c r="O796" s="18">
        <v>6</v>
      </c>
      <c r="P796" s="18" t="s">
        <v>79</v>
      </c>
      <c r="Q796" s="18">
        <v>14.1</v>
      </c>
      <c r="R796" s="18">
        <f t="shared" si="75"/>
        <v>3</v>
      </c>
      <c r="S796" s="18">
        <f t="shared" si="76"/>
        <v>2</v>
      </c>
      <c r="T796" s="18">
        <f t="shared" si="77"/>
        <v>0</v>
      </c>
      <c r="U796" s="20" t="str">
        <f t="shared" si="78"/>
        <v>2</v>
      </c>
      <c r="V796" s="21">
        <f t="shared" si="79"/>
        <v>0.22461500000000001</v>
      </c>
      <c r="W796" s="21">
        <f t="shared" si="80"/>
        <v>0.17969200000000002</v>
      </c>
    </row>
    <row r="797" spans="1:23" x14ac:dyDescent="0.25">
      <c r="A797" s="18">
        <v>894</v>
      </c>
      <c r="B797" s="18" t="s">
        <v>17</v>
      </c>
      <c r="C797" s="18">
        <v>0.24</v>
      </c>
      <c r="D797" s="18">
        <v>0.17499999999999999</v>
      </c>
      <c r="E797" s="18">
        <v>5.5E-2</v>
      </c>
      <c r="F797" s="18">
        <v>7.0499999999999993E-2</v>
      </c>
      <c r="G797" s="18">
        <v>2.5000000000000001E-2</v>
      </c>
      <c r="H797" s="18">
        <v>1.4E-2</v>
      </c>
      <c r="I797" s="18">
        <v>2.1000000000000001E-2</v>
      </c>
      <c r="J797" s="18">
        <v>5</v>
      </c>
      <c r="K797" s="18">
        <v>8</v>
      </c>
      <c r="L797" s="18" t="s">
        <v>55</v>
      </c>
      <c r="M797" s="18" t="s">
        <v>56</v>
      </c>
      <c r="N797" s="18" t="s">
        <v>57</v>
      </c>
      <c r="O797" s="18">
        <v>7</v>
      </c>
      <c r="P797" s="18" t="s">
        <v>26</v>
      </c>
      <c r="Q797" s="18">
        <v>2.5</v>
      </c>
      <c r="R797" s="18">
        <f t="shared" si="75"/>
        <v>3</v>
      </c>
      <c r="S797" s="18">
        <f t="shared" si="76"/>
        <v>2</v>
      </c>
      <c r="T797" s="18">
        <f t="shared" si="77"/>
        <v>0</v>
      </c>
      <c r="U797" s="20" t="str">
        <f t="shared" si="78"/>
        <v>2</v>
      </c>
      <c r="V797" s="21">
        <f t="shared" si="79"/>
        <v>2.5497499999999999E-2</v>
      </c>
      <c r="W797" s="21">
        <f t="shared" si="80"/>
        <v>2.0397999999999999E-2</v>
      </c>
    </row>
    <row r="798" spans="1:23" x14ac:dyDescent="0.25">
      <c r="A798" s="18">
        <v>406</v>
      </c>
      <c r="B798" s="18" t="s">
        <v>22</v>
      </c>
      <c r="C798" s="18">
        <v>0.52500000000000002</v>
      </c>
      <c r="D798" s="18">
        <v>0.44</v>
      </c>
      <c r="E798" s="18">
        <v>0.15</v>
      </c>
      <c r="F798" s="18">
        <v>0.84250000000000003</v>
      </c>
      <c r="G798" s="18">
        <v>0.36849999999999999</v>
      </c>
      <c r="H798" s="18">
        <v>0.19850000000000001</v>
      </c>
      <c r="I798" s="18">
        <v>0.24</v>
      </c>
      <c r="J798" s="18">
        <v>12</v>
      </c>
      <c r="K798" s="18">
        <v>12</v>
      </c>
      <c r="L798" s="18" t="s">
        <v>63</v>
      </c>
      <c r="M798" s="18" t="s">
        <v>64</v>
      </c>
      <c r="N798" s="18" t="s">
        <v>29</v>
      </c>
      <c r="O798" s="18">
        <v>2</v>
      </c>
      <c r="P798" s="18" t="s">
        <v>70</v>
      </c>
      <c r="Q798" s="18">
        <v>18</v>
      </c>
      <c r="R798" s="18">
        <f t="shared" si="75"/>
        <v>3</v>
      </c>
      <c r="S798" s="18">
        <f t="shared" si="76"/>
        <v>2</v>
      </c>
      <c r="T798" s="18">
        <f t="shared" si="77"/>
        <v>0</v>
      </c>
      <c r="U798" s="20" t="str">
        <f t="shared" si="78"/>
        <v>2</v>
      </c>
      <c r="V798" s="21">
        <f t="shared" si="79"/>
        <v>0.3952729166666667</v>
      </c>
      <c r="W798" s="21">
        <f t="shared" si="80"/>
        <v>0.31621833333333338</v>
      </c>
    </row>
    <row r="799" spans="1:23" x14ac:dyDescent="0.25">
      <c r="A799" s="18">
        <v>3782</v>
      </c>
      <c r="B799" s="18" t="s">
        <v>31</v>
      </c>
      <c r="C799" s="18">
        <v>0.61499999999999999</v>
      </c>
      <c r="D799" s="18">
        <v>0.45500000000000002</v>
      </c>
      <c r="E799" s="18">
        <v>0.13</v>
      </c>
      <c r="F799" s="18">
        <v>0.96850000000000003</v>
      </c>
      <c r="G799" s="18">
        <v>0.49</v>
      </c>
      <c r="H799" s="18">
        <v>0.182</v>
      </c>
      <c r="I799" s="18">
        <v>0.26550000000000001</v>
      </c>
      <c r="J799" s="18">
        <v>10</v>
      </c>
      <c r="K799" s="18">
        <v>4</v>
      </c>
      <c r="L799" s="18" t="s">
        <v>18</v>
      </c>
      <c r="M799" s="18" t="s">
        <v>19</v>
      </c>
      <c r="N799" s="18" t="s">
        <v>20</v>
      </c>
      <c r="O799" s="18">
        <v>9</v>
      </c>
      <c r="P799" s="18" t="s">
        <v>58</v>
      </c>
      <c r="Q799" s="18">
        <v>1.9</v>
      </c>
      <c r="R799" s="18">
        <f t="shared" si="75"/>
        <v>3</v>
      </c>
      <c r="S799" s="18">
        <f t="shared" si="76"/>
        <v>3</v>
      </c>
      <c r="T799" s="18">
        <f t="shared" si="77"/>
        <v>3</v>
      </c>
      <c r="U799" s="20" t="str">
        <f t="shared" si="78"/>
        <v>3</v>
      </c>
      <c r="V799" s="21">
        <f t="shared" si="79"/>
        <v>0.46810833333333335</v>
      </c>
      <c r="W799" s="21">
        <f t="shared" si="80"/>
        <v>0.46810833333333335</v>
      </c>
    </row>
    <row r="800" spans="1:23" x14ac:dyDescent="0.25">
      <c r="A800" s="18">
        <v>2232</v>
      </c>
      <c r="B800" s="18" t="s">
        <v>22</v>
      </c>
      <c r="C800" s="18">
        <v>0.505</v>
      </c>
      <c r="D800" s="18">
        <v>0.4</v>
      </c>
      <c r="E800" s="18">
        <v>0.16500000000000001</v>
      </c>
      <c r="F800" s="18">
        <v>0.72899999999999998</v>
      </c>
      <c r="G800" s="18">
        <v>0.26750000000000002</v>
      </c>
      <c r="H800" s="18">
        <v>0.155</v>
      </c>
      <c r="I800" s="18">
        <v>0.25</v>
      </c>
      <c r="J800" s="18">
        <v>9</v>
      </c>
      <c r="K800" s="18">
        <v>11</v>
      </c>
      <c r="L800" s="18" t="s">
        <v>37</v>
      </c>
      <c r="M800" s="18" t="s">
        <v>38</v>
      </c>
      <c r="N800" s="18" t="s">
        <v>29</v>
      </c>
      <c r="O800" s="18">
        <v>9</v>
      </c>
      <c r="P800" s="18" t="s">
        <v>58</v>
      </c>
      <c r="Q800" s="18">
        <v>1.9</v>
      </c>
      <c r="R800" s="18">
        <f t="shared" si="75"/>
        <v>3</v>
      </c>
      <c r="S800" s="18">
        <f t="shared" si="76"/>
        <v>2</v>
      </c>
      <c r="T800" s="18">
        <f t="shared" si="77"/>
        <v>0</v>
      </c>
      <c r="U800" s="20" t="str">
        <f t="shared" si="78"/>
        <v>2</v>
      </c>
      <c r="V800" s="21">
        <f t="shared" si="79"/>
        <v>0.33655499999999999</v>
      </c>
      <c r="W800" s="21">
        <f t="shared" si="80"/>
        <v>0.26924399999999998</v>
      </c>
    </row>
    <row r="801" spans="1:23" x14ac:dyDescent="0.25">
      <c r="A801" s="18">
        <v>424</v>
      </c>
      <c r="B801" s="18" t="s">
        <v>17</v>
      </c>
      <c r="C801" s="18">
        <v>0.28999999999999998</v>
      </c>
      <c r="D801" s="18">
        <v>0.22500000000000001</v>
      </c>
      <c r="E801" s="18">
        <v>7.0000000000000007E-2</v>
      </c>
      <c r="F801" s="18">
        <v>0.10100000000000001</v>
      </c>
      <c r="G801" s="18">
        <v>3.5999999999999997E-2</v>
      </c>
      <c r="H801" s="18">
        <v>2.35E-2</v>
      </c>
      <c r="I801" s="18">
        <v>3.5000000000000003E-2</v>
      </c>
      <c r="J801" s="18">
        <v>8</v>
      </c>
      <c r="K801" s="18">
        <v>12</v>
      </c>
      <c r="L801" s="18" t="s">
        <v>63</v>
      </c>
      <c r="M801" s="18" t="s">
        <v>64</v>
      </c>
      <c r="N801" s="18" t="s">
        <v>29</v>
      </c>
      <c r="O801" s="18">
        <v>8</v>
      </c>
      <c r="P801" s="18" t="s">
        <v>30</v>
      </c>
      <c r="Q801" s="18">
        <v>12.3</v>
      </c>
      <c r="R801" s="18">
        <f t="shared" si="75"/>
        <v>3</v>
      </c>
      <c r="S801" s="18">
        <f t="shared" si="76"/>
        <v>2</v>
      </c>
      <c r="T801" s="18">
        <f t="shared" si="77"/>
        <v>0</v>
      </c>
      <c r="U801" s="20" t="str">
        <f t="shared" si="78"/>
        <v>2</v>
      </c>
      <c r="V801" s="21">
        <f t="shared" si="79"/>
        <v>3.8464166666666667E-2</v>
      </c>
      <c r="W801" s="21">
        <f t="shared" si="80"/>
        <v>3.0771333333333335E-2</v>
      </c>
    </row>
    <row r="802" spans="1:23" x14ac:dyDescent="0.25">
      <c r="A802" s="18">
        <v>295</v>
      </c>
      <c r="B802" s="18" t="s">
        <v>31</v>
      </c>
      <c r="C802" s="18">
        <v>0.6</v>
      </c>
      <c r="D802" s="18">
        <v>0.495</v>
      </c>
      <c r="E802" s="18">
        <v>0.19500000000000001</v>
      </c>
      <c r="F802" s="18">
        <v>1.0575000000000001</v>
      </c>
      <c r="G802" s="18">
        <v>0.38400000000000001</v>
      </c>
      <c r="H802" s="18">
        <v>0.19</v>
      </c>
      <c r="I802" s="18">
        <v>0.375</v>
      </c>
      <c r="J802" s="18">
        <v>26</v>
      </c>
      <c r="K802" s="18">
        <v>13</v>
      </c>
      <c r="L802" s="18" t="s">
        <v>27</v>
      </c>
      <c r="M802" s="18" t="s">
        <v>28</v>
      </c>
      <c r="N802" s="18" t="s">
        <v>29</v>
      </c>
      <c r="O802" s="18">
        <v>8</v>
      </c>
      <c r="P802" s="18" t="s">
        <v>30</v>
      </c>
      <c r="Q802" s="18">
        <v>12.3</v>
      </c>
      <c r="R802" s="18">
        <f t="shared" si="75"/>
        <v>3</v>
      </c>
      <c r="S802" s="18">
        <f t="shared" si="76"/>
        <v>2</v>
      </c>
      <c r="T802" s="18">
        <f t="shared" si="77"/>
        <v>0</v>
      </c>
      <c r="U802" s="20" t="str">
        <f t="shared" si="78"/>
        <v>2</v>
      </c>
      <c r="V802" s="21">
        <f t="shared" si="79"/>
        <v>0.52698750000000005</v>
      </c>
      <c r="W802" s="21">
        <f t="shared" si="80"/>
        <v>0.42159000000000008</v>
      </c>
    </row>
    <row r="803" spans="1:23" x14ac:dyDescent="0.25">
      <c r="A803" s="18">
        <v>2910</v>
      </c>
      <c r="B803" s="18" t="s">
        <v>22</v>
      </c>
      <c r="C803" s="18">
        <v>0.57999999999999996</v>
      </c>
      <c r="D803" s="18">
        <v>0.45</v>
      </c>
      <c r="E803" s="18">
        <v>0.15</v>
      </c>
      <c r="F803" s="18">
        <v>0.92</v>
      </c>
      <c r="G803" s="18">
        <v>0.39300000000000002</v>
      </c>
      <c r="H803" s="18">
        <v>0.21199999999999999</v>
      </c>
      <c r="I803" s="18">
        <v>0.28949999999999998</v>
      </c>
      <c r="J803" s="18">
        <v>9</v>
      </c>
      <c r="K803" s="18">
        <v>14</v>
      </c>
      <c r="L803" s="18" t="s">
        <v>60</v>
      </c>
      <c r="M803" s="18" t="s">
        <v>61</v>
      </c>
      <c r="N803" s="18" t="s">
        <v>62</v>
      </c>
      <c r="O803" s="18">
        <v>9</v>
      </c>
      <c r="P803" s="18" t="s">
        <v>58</v>
      </c>
      <c r="Q803" s="18">
        <v>1.9</v>
      </c>
      <c r="R803" s="18">
        <f t="shared" si="75"/>
        <v>3</v>
      </c>
      <c r="S803" s="18">
        <f t="shared" si="76"/>
        <v>2</v>
      </c>
      <c r="T803" s="18">
        <f t="shared" si="77"/>
        <v>0</v>
      </c>
      <c r="U803" s="20" t="str">
        <f t="shared" si="78"/>
        <v>2</v>
      </c>
      <c r="V803" s="21">
        <f t="shared" si="79"/>
        <v>0.44159999999999994</v>
      </c>
      <c r="W803" s="21">
        <f t="shared" si="80"/>
        <v>0.35327999999999998</v>
      </c>
    </row>
    <row r="804" spans="1:23" x14ac:dyDescent="0.25">
      <c r="A804" s="18">
        <v>2304</v>
      </c>
      <c r="B804" s="18" t="s">
        <v>22</v>
      </c>
      <c r="C804" s="18">
        <v>0.57999999999999996</v>
      </c>
      <c r="D804" s="18">
        <v>0.45500000000000002</v>
      </c>
      <c r="E804" s="18">
        <v>0.12</v>
      </c>
      <c r="F804" s="18">
        <v>0.94</v>
      </c>
      <c r="G804" s="18">
        <v>0.39900000000000002</v>
      </c>
      <c r="H804" s="18">
        <v>0.25700000000000001</v>
      </c>
      <c r="I804" s="18">
        <v>0.26500000000000001</v>
      </c>
      <c r="J804" s="18">
        <v>11</v>
      </c>
      <c r="K804" s="18">
        <v>12</v>
      </c>
      <c r="L804" s="18" t="s">
        <v>63</v>
      </c>
      <c r="M804" s="18" t="s">
        <v>64</v>
      </c>
      <c r="N804" s="18" t="s">
        <v>29</v>
      </c>
      <c r="O804" s="18">
        <v>9</v>
      </c>
      <c r="P804" s="18" t="s">
        <v>58</v>
      </c>
      <c r="Q804" s="18">
        <v>1.9</v>
      </c>
      <c r="R804" s="18">
        <f t="shared" si="75"/>
        <v>3</v>
      </c>
      <c r="S804" s="18">
        <f t="shared" si="76"/>
        <v>2</v>
      </c>
      <c r="T804" s="18">
        <f t="shared" si="77"/>
        <v>0</v>
      </c>
      <c r="U804" s="20" t="str">
        <f t="shared" si="78"/>
        <v>2</v>
      </c>
      <c r="V804" s="21">
        <f t="shared" si="79"/>
        <v>0.44728333333333326</v>
      </c>
      <c r="W804" s="21">
        <f t="shared" si="80"/>
        <v>0.35782666666666663</v>
      </c>
    </row>
    <row r="805" spans="1:23" x14ac:dyDescent="0.25">
      <c r="A805" s="18">
        <v>1533</v>
      </c>
      <c r="B805" s="18" t="s">
        <v>17</v>
      </c>
      <c r="C805" s="18">
        <v>0.28499999999999998</v>
      </c>
      <c r="D805" s="18">
        <v>0.21</v>
      </c>
      <c r="E805" s="18">
        <v>5.5E-2</v>
      </c>
      <c r="F805" s="18">
        <v>0.10100000000000001</v>
      </c>
      <c r="G805" s="18">
        <v>4.1500000000000002E-2</v>
      </c>
      <c r="H805" s="18">
        <v>1.7000000000000001E-2</v>
      </c>
      <c r="I805" s="18">
        <v>3.3500000000000002E-2</v>
      </c>
      <c r="J805" s="18">
        <v>5</v>
      </c>
      <c r="K805" s="18">
        <v>2</v>
      </c>
      <c r="L805" s="18" t="s">
        <v>52</v>
      </c>
      <c r="M805" s="18" t="s">
        <v>53</v>
      </c>
      <c r="N805" s="18" t="s">
        <v>54</v>
      </c>
      <c r="O805" s="18">
        <v>3</v>
      </c>
      <c r="P805" s="18" t="s">
        <v>39</v>
      </c>
      <c r="Q805" s="18">
        <v>3.6</v>
      </c>
      <c r="R805" s="18">
        <f t="shared" si="75"/>
        <v>3</v>
      </c>
      <c r="S805" s="18">
        <f t="shared" si="76"/>
        <v>2</v>
      </c>
      <c r="T805" s="18">
        <f t="shared" si="77"/>
        <v>0</v>
      </c>
      <c r="U805" s="20" t="str">
        <f t="shared" si="78"/>
        <v>2</v>
      </c>
      <c r="V805" s="21">
        <f t="shared" si="79"/>
        <v>3.7875000000000006E-2</v>
      </c>
      <c r="W805" s="21">
        <f t="shared" si="80"/>
        <v>3.0300000000000007E-2</v>
      </c>
    </row>
    <row r="806" spans="1:23" x14ac:dyDescent="0.25">
      <c r="A806" s="18">
        <v>4137</v>
      </c>
      <c r="B806" s="18" t="s">
        <v>22</v>
      </c>
      <c r="C806" s="18">
        <v>0.61499999999999999</v>
      </c>
      <c r="D806" s="18">
        <v>0.495</v>
      </c>
      <c r="E806" s="18">
        <v>0.155</v>
      </c>
      <c r="F806" s="18">
        <v>1.0805</v>
      </c>
      <c r="G806" s="18">
        <v>0.52</v>
      </c>
      <c r="H806" s="18">
        <v>0.19</v>
      </c>
      <c r="I806" s="18">
        <v>0.32</v>
      </c>
      <c r="J806" s="18">
        <v>9</v>
      </c>
      <c r="K806" s="18">
        <v>1</v>
      </c>
      <c r="L806" s="18" t="s">
        <v>65</v>
      </c>
      <c r="M806" s="18" t="s">
        <v>66</v>
      </c>
      <c r="N806" s="18" t="s">
        <v>29</v>
      </c>
      <c r="O806" s="18">
        <v>7</v>
      </c>
      <c r="P806" s="18" t="s">
        <v>26</v>
      </c>
      <c r="Q806" s="18">
        <v>2.5</v>
      </c>
      <c r="R806" s="18">
        <f t="shared" si="75"/>
        <v>3</v>
      </c>
      <c r="S806" s="18">
        <f t="shared" si="76"/>
        <v>2</v>
      </c>
      <c r="T806" s="18">
        <f t="shared" si="77"/>
        <v>0</v>
      </c>
      <c r="U806" s="20" t="str">
        <f t="shared" si="78"/>
        <v>2</v>
      </c>
      <c r="V806" s="21">
        <f t="shared" si="79"/>
        <v>0.53394708333333341</v>
      </c>
      <c r="W806" s="21">
        <f t="shared" si="80"/>
        <v>0.42715766666666677</v>
      </c>
    </row>
    <row r="807" spans="1:23" x14ac:dyDescent="0.25">
      <c r="A807" s="18">
        <v>3916</v>
      </c>
      <c r="B807" s="18" t="s">
        <v>17</v>
      </c>
      <c r="C807" s="18">
        <v>0.56000000000000005</v>
      </c>
      <c r="D807" s="18">
        <v>0.44500000000000001</v>
      </c>
      <c r="E807" s="18">
        <v>0.16500000000000001</v>
      </c>
      <c r="F807" s="18">
        <v>1.0285</v>
      </c>
      <c r="G807" s="18">
        <v>0.45350000000000001</v>
      </c>
      <c r="H807" s="18">
        <v>0.253</v>
      </c>
      <c r="I807" s="18">
        <v>0.27500000000000002</v>
      </c>
      <c r="J807" s="18">
        <v>11</v>
      </c>
      <c r="K807" s="18">
        <v>15</v>
      </c>
      <c r="L807" s="18" t="s">
        <v>32</v>
      </c>
      <c r="M807" s="18" t="s">
        <v>33</v>
      </c>
      <c r="N807" s="18" t="s">
        <v>29</v>
      </c>
      <c r="O807" s="18">
        <v>8</v>
      </c>
      <c r="P807" s="18" t="s">
        <v>30</v>
      </c>
      <c r="Q807" s="18">
        <v>12.3</v>
      </c>
      <c r="R807" s="18">
        <f t="shared" si="75"/>
        <v>3</v>
      </c>
      <c r="S807" s="18">
        <f t="shared" si="76"/>
        <v>3</v>
      </c>
      <c r="T807" s="18">
        <f t="shared" si="77"/>
        <v>3</v>
      </c>
      <c r="U807" s="20" t="str">
        <f t="shared" si="78"/>
        <v>3</v>
      </c>
      <c r="V807" s="21">
        <f t="shared" si="79"/>
        <v>0.49196583333333327</v>
      </c>
      <c r="W807" s="21">
        <f t="shared" si="80"/>
        <v>0.49196583333333327</v>
      </c>
    </row>
    <row r="808" spans="1:23" x14ac:dyDescent="0.25">
      <c r="A808" s="18">
        <v>3130</v>
      </c>
      <c r="B808" s="18" t="s">
        <v>22</v>
      </c>
      <c r="C808" s="18">
        <v>0.63</v>
      </c>
      <c r="D808" s="18">
        <v>0.49</v>
      </c>
      <c r="E808" s="18">
        <v>0.17</v>
      </c>
      <c r="F808" s="18">
        <v>1.2155</v>
      </c>
      <c r="G808" s="18">
        <v>0.46250000000000002</v>
      </c>
      <c r="H808" s="18">
        <v>0.20449999999999999</v>
      </c>
      <c r="I808" s="18">
        <v>0.3105</v>
      </c>
      <c r="J808" s="18">
        <v>10</v>
      </c>
      <c r="K808" s="18">
        <v>11</v>
      </c>
      <c r="L808" s="18" t="s">
        <v>37</v>
      </c>
      <c r="M808" s="18" t="s">
        <v>38</v>
      </c>
      <c r="N808" s="18" t="s">
        <v>29</v>
      </c>
      <c r="O808" s="18">
        <v>3</v>
      </c>
      <c r="P808" s="18" t="s">
        <v>39</v>
      </c>
      <c r="Q808" s="18">
        <v>3.6</v>
      </c>
      <c r="R808" s="18">
        <f t="shared" si="75"/>
        <v>3</v>
      </c>
      <c r="S808" s="18">
        <f t="shared" si="76"/>
        <v>2</v>
      </c>
      <c r="T808" s="18">
        <f t="shared" si="77"/>
        <v>0</v>
      </c>
      <c r="U808" s="20" t="str">
        <f t="shared" si="78"/>
        <v>2</v>
      </c>
      <c r="V808" s="21">
        <f t="shared" si="79"/>
        <v>0.60572416666666673</v>
      </c>
      <c r="W808" s="21">
        <f t="shared" si="80"/>
        <v>0.48457933333333342</v>
      </c>
    </row>
    <row r="809" spans="1:23" x14ac:dyDescent="0.25">
      <c r="A809" s="18">
        <v>1876</v>
      </c>
      <c r="B809" s="18" t="s">
        <v>22</v>
      </c>
      <c r="C809" s="18">
        <v>0.54</v>
      </c>
      <c r="D809" s="18">
        <v>0.42499999999999999</v>
      </c>
      <c r="E809" s="18">
        <v>0.16</v>
      </c>
      <c r="F809" s="18">
        <v>0.94550000000000001</v>
      </c>
      <c r="G809" s="18">
        <v>0.36749999999999999</v>
      </c>
      <c r="H809" s="18">
        <v>0.20050000000000001</v>
      </c>
      <c r="I809" s="18">
        <v>0.29499999999999998</v>
      </c>
      <c r="J809" s="18">
        <v>9</v>
      </c>
      <c r="K809" s="18">
        <v>11</v>
      </c>
      <c r="L809" s="18" t="s">
        <v>37</v>
      </c>
      <c r="M809" s="18" t="s">
        <v>38</v>
      </c>
      <c r="N809" s="18" t="s">
        <v>29</v>
      </c>
      <c r="O809" s="18">
        <v>5</v>
      </c>
      <c r="P809" s="18" t="s">
        <v>34</v>
      </c>
      <c r="Q809" s="18">
        <v>12.8</v>
      </c>
      <c r="R809" s="18">
        <f t="shared" si="75"/>
        <v>3</v>
      </c>
      <c r="S809" s="18">
        <f t="shared" si="76"/>
        <v>2</v>
      </c>
      <c r="T809" s="18">
        <f t="shared" si="77"/>
        <v>0</v>
      </c>
      <c r="U809" s="20" t="str">
        <f t="shared" si="78"/>
        <v>2</v>
      </c>
      <c r="V809" s="21">
        <f t="shared" si="79"/>
        <v>0.4451729166666667</v>
      </c>
      <c r="W809" s="21">
        <f t="shared" si="80"/>
        <v>0.35613833333333339</v>
      </c>
    </row>
    <row r="810" spans="1:23" x14ac:dyDescent="0.25">
      <c r="A810" s="18">
        <v>2251</v>
      </c>
      <c r="B810" s="18" t="s">
        <v>31</v>
      </c>
      <c r="C810" s="18">
        <v>0.65500000000000003</v>
      </c>
      <c r="D810" s="18">
        <v>0.59</v>
      </c>
      <c r="E810" s="18">
        <v>0.2</v>
      </c>
      <c r="F810" s="18">
        <v>1.5455000000000001</v>
      </c>
      <c r="G810" s="18">
        <v>0.65400000000000003</v>
      </c>
      <c r="H810" s="18">
        <v>0.3765</v>
      </c>
      <c r="I810" s="18">
        <v>0.41499999999999998</v>
      </c>
      <c r="J810" s="18">
        <v>11</v>
      </c>
      <c r="K810" s="18">
        <v>7</v>
      </c>
      <c r="L810" s="18" t="s">
        <v>43</v>
      </c>
      <c r="M810" s="18" t="s">
        <v>44</v>
      </c>
      <c r="N810" s="18" t="s">
        <v>45</v>
      </c>
      <c r="O810" s="18">
        <v>1</v>
      </c>
      <c r="P810" s="18" t="s">
        <v>21</v>
      </c>
      <c r="Q810" s="18">
        <v>22.1</v>
      </c>
      <c r="R810" s="18">
        <f t="shared" si="75"/>
        <v>3</v>
      </c>
      <c r="S810" s="18">
        <f t="shared" si="76"/>
        <v>3</v>
      </c>
      <c r="T810" s="18">
        <f t="shared" si="77"/>
        <v>3</v>
      </c>
      <c r="U810" s="20" t="str">
        <f t="shared" si="78"/>
        <v>3</v>
      </c>
      <c r="V810" s="21">
        <f t="shared" si="79"/>
        <v>0.81009958333333343</v>
      </c>
      <c r="W810" s="21">
        <f t="shared" si="80"/>
        <v>0.81009958333333343</v>
      </c>
    </row>
    <row r="811" spans="1:23" x14ac:dyDescent="0.25">
      <c r="A811" s="18">
        <v>1904</v>
      </c>
      <c r="B811" s="18" t="s">
        <v>31</v>
      </c>
      <c r="C811" s="18">
        <v>0.57499999999999996</v>
      </c>
      <c r="D811" s="18">
        <v>0.44500000000000001</v>
      </c>
      <c r="E811" s="18">
        <v>0.14499999999999999</v>
      </c>
      <c r="F811" s="18">
        <v>0.876</v>
      </c>
      <c r="G811" s="18">
        <v>0.3795</v>
      </c>
      <c r="H811" s="18">
        <v>0.1615</v>
      </c>
      <c r="I811" s="18">
        <v>0.27</v>
      </c>
      <c r="J811" s="18">
        <v>10</v>
      </c>
      <c r="K811" s="18">
        <v>12</v>
      </c>
      <c r="L811" s="18" t="s">
        <v>63</v>
      </c>
      <c r="M811" s="18" t="s">
        <v>64</v>
      </c>
      <c r="N811" s="18" t="s">
        <v>29</v>
      </c>
      <c r="O811" s="18">
        <v>2</v>
      </c>
      <c r="P811" s="18" t="s">
        <v>70</v>
      </c>
      <c r="Q811" s="18">
        <v>18</v>
      </c>
      <c r="R811" s="18">
        <f t="shared" si="75"/>
        <v>3</v>
      </c>
      <c r="S811" s="18">
        <f t="shared" si="76"/>
        <v>2</v>
      </c>
      <c r="T811" s="18">
        <f t="shared" si="77"/>
        <v>0</v>
      </c>
      <c r="U811" s="20" t="str">
        <f t="shared" si="78"/>
        <v>2</v>
      </c>
      <c r="V811" s="21">
        <f t="shared" si="79"/>
        <v>0.41828999999999994</v>
      </c>
      <c r="W811" s="21">
        <f t="shared" si="80"/>
        <v>0.33463199999999999</v>
      </c>
    </row>
    <row r="812" spans="1:23" x14ac:dyDescent="0.25">
      <c r="A812" s="18">
        <v>1362</v>
      </c>
      <c r="B812" s="18" t="s">
        <v>22</v>
      </c>
      <c r="C812" s="18">
        <v>0.60499999999999998</v>
      </c>
      <c r="D812" s="18">
        <v>0.47499999999999998</v>
      </c>
      <c r="E812" s="18">
        <v>0.17499999999999999</v>
      </c>
      <c r="F812" s="18">
        <v>1.0760000000000001</v>
      </c>
      <c r="G812" s="18">
        <v>0.46300000000000002</v>
      </c>
      <c r="H812" s="18">
        <v>0.2195</v>
      </c>
      <c r="I812" s="18">
        <v>0.33500000000000002</v>
      </c>
      <c r="J812" s="18">
        <v>9</v>
      </c>
      <c r="K812" s="18">
        <v>4</v>
      </c>
      <c r="L812" s="18" t="s">
        <v>18</v>
      </c>
      <c r="M812" s="18" t="s">
        <v>19</v>
      </c>
      <c r="N812" s="18" t="s">
        <v>20</v>
      </c>
      <c r="O812" s="18">
        <v>5</v>
      </c>
      <c r="P812" s="18" t="s">
        <v>34</v>
      </c>
      <c r="Q812" s="18">
        <v>12.8</v>
      </c>
      <c r="R812" s="18">
        <f t="shared" si="75"/>
        <v>3</v>
      </c>
      <c r="S812" s="18">
        <f t="shared" si="76"/>
        <v>2</v>
      </c>
      <c r="T812" s="18">
        <f t="shared" si="77"/>
        <v>0</v>
      </c>
      <c r="U812" s="20" t="str">
        <f t="shared" si="78"/>
        <v>2</v>
      </c>
      <c r="V812" s="21">
        <f t="shared" si="79"/>
        <v>0.52993000000000001</v>
      </c>
      <c r="W812" s="21">
        <f t="shared" si="80"/>
        <v>0.42394400000000004</v>
      </c>
    </row>
    <row r="813" spans="1:23" x14ac:dyDescent="0.25">
      <c r="A813" s="18">
        <v>148</v>
      </c>
      <c r="B813" s="18" t="s">
        <v>17</v>
      </c>
      <c r="C813" s="18">
        <v>0.28000000000000003</v>
      </c>
      <c r="D813" s="18">
        <v>0.20499999999999999</v>
      </c>
      <c r="E813" s="18">
        <v>0.08</v>
      </c>
      <c r="F813" s="18">
        <v>0.127</v>
      </c>
      <c r="G813" s="18">
        <v>5.1999999999999998E-2</v>
      </c>
      <c r="H813" s="18">
        <v>3.9E-2</v>
      </c>
      <c r="I813" s="18">
        <v>4.2000000000000003E-2</v>
      </c>
      <c r="J813" s="18">
        <v>9</v>
      </c>
      <c r="K813" s="18">
        <v>7</v>
      </c>
      <c r="L813" s="18" t="s">
        <v>43</v>
      </c>
      <c r="M813" s="18" t="s">
        <v>44</v>
      </c>
      <c r="N813" s="18" t="s">
        <v>45</v>
      </c>
      <c r="O813" s="18">
        <v>5</v>
      </c>
      <c r="P813" s="18" t="s">
        <v>34</v>
      </c>
      <c r="Q813" s="18">
        <v>12.8</v>
      </c>
      <c r="R813" s="18">
        <f t="shared" si="75"/>
        <v>3</v>
      </c>
      <c r="S813" s="18">
        <f t="shared" si="76"/>
        <v>2</v>
      </c>
      <c r="T813" s="18">
        <f t="shared" si="77"/>
        <v>0</v>
      </c>
      <c r="U813" s="20" t="str">
        <f t="shared" si="78"/>
        <v>2</v>
      </c>
      <c r="V813" s="21">
        <f t="shared" si="79"/>
        <v>4.7942499999999992E-2</v>
      </c>
      <c r="W813" s="21">
        <f t="shared" si="80"/>
        <v>3.8353999999999999E-2</v>
      </c>
    </row>
    <row r="814" spans="1:23" x14ac:dyDescent="0.25">
      <c r="A814" s="18">
        <v>3871</v>
      </c>
      <c r="B814" s="18" t="s">
        <v>31</v>
      </c>
      <c r="C814" s="18">
        <v>0.54500000000000004</v>
      </c>
      <c r="D814" s="18">
        <v>0.44</v>
      </c>
      <c r="E814" s="18">
        <v>0.16500000000000001</v>
      </c>
      <c r="F814" s="18">
        <v>0.74399999999999999</v>
      </c>
      <c r="G814" s="18">
        <v>0.28749999999999998</v>
      </c>
      <c r="H814" s="18">
        <v>0.20399999999999999</v>
      </c>
      <c r="I814" s="18">
        <v>0.25</v>
      </c>
      <c r="J814" s="18">
        <v>15</v>
      </c>
      <c r="K814" s="18">
        <v>4</v>
      </c>
      <c r="L814" s="18" t="s">
        <v>18</v>
      </c>
      <c r="M814" s="18" t="s">
        <v>19</v>
      </c>
      <c r="N814" s="18" t="s">
        <v>20</v>
      </c>
      <c r="O814" s="18">
        <v>6</v>
      </c>
      <c r="P814" s="18" t="s">
        <v>79</v>
      </c>
      <c r="Q814" s="18">
        <v>14.1</v>
      </c>
      <c r="R814" s="18">
        <f t="shared" si="75"/>
        <v>3</v>
      </c>
      <c r="S814" s="18">
        <f t="shared" si="76"/>
        <v>2</v>
      </c>
      <c r="T814" s="18">
        <f t="shared" si="77"/>
        <v>0</v>
      </c>
      <c r="U814" s="20" t="str">
        <f t="shared" si="78"/>
        <v>2</v>
      </c>
      <c r="V814" s="21">
        <f t="shared" si="79"/>
        <v>0.35340000000000005</v>
      </c>
      <c r="W814" s="21">
        <f t="shared" si="80"/>
        <v>0.28272000000000003</v>
      </c>
    </row>
    <row r="815" spans="1:23" x14ac:dyDescent="0.25">
      <c r="A815" s="18">
        <v>820</v>
      </c>
      <c r="B815" s="18" t="s">
        <v>17</v>
      </c>
      <c r="C815" s="18">
        <v>0.36</v>
      </c>
      <c r="D815" s="18">
        <v>0.3</v>
      </c>
      <c r="E815" s="18">
        <v>8.5000000000000006E-2</v>
      </c>
      <c r="F815" s="18">
        <v>0.27</v>
      </c>
      <c r="G815" s="18">
        <v>0.11849999999999999</v>
      </c>
      <c r="H815" s="18">
        <v>6.4000000000000001E-2</v>
      </c>
      <c r="I815" s="18">
        <v>7.4499999999999997E-2</v>
      </c>
      <c r="J815" s="18">
        <v>7</v>
      </c>
      <c r="K815" s="18">
        <v>10</v>
      </c>
      <c r="L815" s="18" t="s">
        <v>23</v>
      </c>
      <c r="M815" s="18" t="s">
        <v>24</v>
      </c>
      <c r="N815" s="18" t="s">
        <v>25</v>
      </c>
      <c r="O815" s="18">
        <v>3</v>
      </c>
      <c r="P815" s="18" t="s">
        <v>39</v>
      </c>
      <c r="Q815" s="18">
        <v>3.6</v>
      </c>
      <c r="R815" s="18">
        <f t="shared" si="75"/>
        <v>3</v>
      </c>
      <c r="S815" s="18">
        <f t="shared" si="76"/>
        <v>2</v>
      </c>
      <c r="T815" s="18">
        <f t="shared" si="77"/>
        <v>0</v>
      </c>
      <c r="U815" s="20" t="str">
        <f t="shared" si="78"/>
        <v>2</v>
      </c>
      <c r="V815" s="21">
        <f t="shared" si="79"/>
        <v>0.11002500000000001</v>
      </c>
      <c r="W815" s="21">
        <f t="shared" si="80"/>
        <v>8.8020000000000015E-2</v>
      </c>
    </row>
    <row r="816" spans="1:23" x14ac:dyDescent="0.25">
      <c r="A816" s="18">
        <v>2936</v>
      </c>
      <c r="B816" s="18" t="s">
        <v>31</v>
      </c>
      <c r="C816" s="18">
        <v>0.62</v>
      </c>
      <c r="D816" s="18">
        <v>0.47499999999999998</v>
      </c>
      <c r="E816" s="18">
        <v>0.19500000000000001</v>
      </c>
      <c r="F816" s="18">
        <v>1.3585</v>
      </c>
      <c r="G816" s="18">
        <v>0.59350000000000003</v>
      </c>
      <c r="H816" s="18">
        <v>0.33650000000000002</v>
      </c>
      <c r="I816" s="18">
        <v>0.3745</v>
      </c>
      <c r="J816" s="18">
        <v>10</v>
      </c>
      <c r="K816" s="18">
        <v>4</v>
      </c>
      <c r="L816" s="18" t="s">
        <v>18</v>
      </c>
      <c r="M816" s="18" t="s">
        <v>19</v>
      </c>
      <c r="N816" s="18" t="s">
        <v>20</v>
      </c>
      <c r="O816" s="18">
        <v>3</v>
      </c>
      <c r="P816" s="18" t="s">
        <v>39</v>
      </c>
      <c r="Q816" s="18">
        <v>3.6</v>
      </c>
      <c r="R816" s="18">
        <f t="shared" si="75"/>
        <v>3</v>
      </c>
      <c r="S816" s="18">
        <f t="shared" si="76"/>
        <v>3</v>
      </c>
      <c r="T816" s="18">
        <f t="shared" si="77"/>
        <v>3</v>
      </c>
      <c r="U816" s="20" t="str">
        <f t="shared" si="78"/>
        <v>3</v>
      </c>
      <c r="V816" s="21">
        <f t="shared" si="79"/>
        <v>0.67698583333333329</v>
      </c>
      <c r="W816" s="21">
        <f t="shared" si="80"/>
        <v>0.67698583333333329</v>
      </c>
    </row>
    <row r="817" spans="1:23" x14ac:dyDescent="0.25">
      <c r="A817" s="18">
        <v>3630</v>
      </c>
      <c r="B817" s="18" t="s">
        <v>17</v>
      </c>
      <c r="C817" s="18">
        <v>0.27</v>
      </c>
      <c r="D817" s="18">
        <v>0.20499999999999999</v>
      </c>
      <c r="E817" s="18">
        <v>0.05</v>
      </c>
      <c r="F817" s="18">
        <v>8.4000000000000005E-2</v>
      </c>
      <c r="G817" s="18">
        <v>0.03</v>
      </c>
      <c r="H817" s="18">
        <v>1.8499999999999999E-2</v>
      </c>
      <c r="I817" s="18">
        <v>2.9000000000000001E-2</v>
      </c>
      <c r="J817" s="18">
        <v>6</v>
      </c>
      <c r="K817" s="18">
        <v>3</v>
      </c>
      <c r="L817" s="18" t="s">
        <v>46</v>
      </c>
      <c r="M817" s="18" t="s">
        <v>47</v>
      </c>
      <c r="N817" s="18" t="s">
        <v>48</v>
      </c>
      <c r="O817" s="18">
        <v>9</v>
      </c>
      <c r="P817" s="18" t="s">
        <v>58</v>
      </c>
      <c r="Q817" s="18">
        <v>1.9</v>
      </c>
      <c r="R817" s="18">
        <f t="shared" si="75"/>
        <v>3</v>
      </c>
      <c r="S817" s="18">
        <f t="shared" si="76"/>
        <v>2</v>
      </c>
      <c r="T817" s="18">
        <f t="shared" si="77"/>
        <v>0</v>
      </c>
      <c r="U817" s="20" t="str">
        <f t="shared" si="78"/>
        <v>2</v>
      </c>
      <c r="V817" s="21">
        <f t="shared" si="79"/>
        <v>3.1150000000000004E-2</v>
      </c>
      <c r="W817" s="21">
        <f t="shared" si="80"/>
        <v>2.4920000000000005E-2</v>
      </c>
    </row>
    <row r="818" spans="1:23" x14ac:dyDescent="0.25">
      <c r="A818" s="18">
        <v>3435</v>
      </c>
      <c r="B818" s="18" t="s">
        <v>17</v>
      </c>
      <c r="C818" s="18">
        <v>0.37</v>
      </c>
      <c r="D818" s="18">
        <v>0.28000000000000003</v>
      </c>
      <c r="E818" s="18">
        <v>0.09</v>
      </c>
      <c r="F818" s="18">
        <v>0.25650000000000001</v>
      </c>
      <c r="G818" s="18">
        <v>0.1255</v>
      </c>
      <c r="H818" s="18">
        <v>6.4500000000000002E-2</v>
      </c>
      <c r="I818" s="18">
        <v>6.4500000000000002E-2</v>
      </c>
      <c r="J818" s="18">
        <v>6</v>
      </c>
      <c r="K818" s="18">
        <v>5</v>
      </c>
      <c r="L818" s="18" t="s">
        <v>49</v>
      </c>
      <c r="M818" s="18" t="s">
        <v>50</v>
      </c>
      <c r="N818" s="18" t="s">
        <v>51</v>
      </c>
      <c r="O818" s="18">
        <v>8</v>
      </c>
      <c r="P818" s="18" t="s">
        <v>30</v>
      </c>
      <c r="Q818" s="18">
        <v>12.3</v>
      </c>
      <c r="R818" s="18">
        <f t="shared" si="75"/>
        <v>3</v>
      </c>
      <c r="S818" s="18">
        <f t="shared" si="76"/>
        <v>2</v>
      </c>
      <c r="T818" s="18">
        <f t="shared" si="77"/>
        <v>0</v>
      </c>
      <c r="U818" s="20" t="str">
        <f t="shared" si="78"/>
        <v>2</v>
      </c>
      <c r="V818" s="21">
        <f t="shared" si="79"/>
        <v>0.10430999999999999</v>
      </c>
      <c r="W818" s="21">
        <f t="shared" si="80"/>
        <v>8.3447999999999994E-2</v>
      </c>
    </row>
    <row r="819" spans="1:23" x14ac:dyDescent="0.25">
      <c r="A819" s="18">
        <v>38</v>
      </c>
      <c r="B819" s="18" t="s">
        <v>22</v>
      </c>
      <c r="C819" s="18">
        <v>0.45</v>
      </c>
      <c r="D819" s="18">
        <v>0.35499999999999998</v>
      </c>
      <c r="E819" s="18">
        <v>0.105</v>
      </c>
      <c r="F819" s="18">
        <v>0.52249999999999996</v>
      </c>
      <c r="G819" s="18">
        <v>0.23699999999999999</v>
      </c>
      <c r="H819" s="18">
        <v>0.11650000000000001</v>
      </c>
      <c r="I819" s="18">
        <v>0.14499999999999999</v>
      </c>
      <c r="J819" s="18">
        <v>8</v>
      </c>
      <c r="K819" s="18">
        <v>13</v>
      </c>
      <c r="L819" s="18" t="s">
        <v>27</v>
      </c>
      <c r="M819" s="18" t="s">
        <v>28</v>
      </c>
      <c r="N819" s="18" t="s">
        <v>29</v>
      </c>
      <c r="O819" s="18">
        <v>5</v>
      </c>
      <c r="P819" s="18" t="s">
        <v>34</v>
      </c>
      <c r="Q819" s="18">
        <v>12.8</v>
      </c>
      <c r="R819" s="18">
        <f t="shared" si="75"/>
        <v>3</v>
      </c>
      <c r="S819" s="18">
        <f t="shared" si="76"/>
        <v>2</v>
      </c>
      <c r="T819" s="18">
        <f t="shared" si="77"/>
        <v>0</v>
      </c>
      <c r="U819" s="20" t="str">
        <f t="shared" si="78"/>
        <v>2</v>
      </c>
      <c r="V819" s="21">
        <f t="shared" si="79"/>
        <v>0.22728749999999998</v>
      </c>
      <c r="W819" s="21">
        <f t="shared" si="80"/>
        <v>0.18182999999999999</v>
      </c>
    </row>
    <row r="820" spans="1:23" x14ac:dyDescent="0.25">
      <c r="A820" s="18">
        <v>925</v>
      </c>
      <c r="B820" s="18" t="s">
        <v>17</v>
      </c>
      <c r="C820" s="18">
        <v>0.42499999999999999</v>
      </c>
      <c r="D820" s="18">
        <v>0.315</v>
      </c>
      <c r="E820" s="18">
        <v>0.1</v>
      </c>
      <c r="F820" s="18">
        <v>0.377</v>
      </c>
      <c r="G820" s="18">
        <v>0.16450000000000001</v>
      </c>
      <c r="H820" s="18">
        <v>7.1999999999999995E-2</v>
      </c>
      <c r="I820" s="18">
        <v>0.105</v>
      </c>
      <c r="J820" s="18">
        <v>6</v>
      </c>
      <c r="K820" s="18">
        <v>8</v>
      </c>
      <c r="L820" s="18" t="s">
        <v>55</v>
      </c>
      <c r="M820" s="18" t="s">
        <v>56</v>
      </c>
      <c r="N820" s="18" t="s">
        <v>57</v>
      </c>
      <c r="O820" s="18">
        <v>10</v>
      </c>
      <c r="P820" s="18" t="s">
        <v>35</v>
      </c>
      <c r="Q820" s="18">
        <v>24.1</v>
      </c>
      <c r="R820" s="18">
        <f t="shared" si="75"/>
        <v>3</v>
      </c>
      <c r="S820" s="18">
        <f t="shared" si="76"/>
        <v>2</v>
      </c>
      <c r="T820" s="18">
        <f t="shared" si="77"/>
        <v>0</v>
      </c>
      <c r="U820" s="20" t="str">
        <f t="shared" si="78"/>
        <v>2</v>
      </c>
      <c r="V820" s="21">
        <f t="shared" si="79"/>
        <v>0.15959666666666666</v>
      </c>
      <c r="W820" s="21">
        <f t="shared" si="80"/>
        <v>0.12767733333333334</v>
      </c>
    </row>
    <row r="821" spans="1:23" x14ac:dyDescent="0.25">
      <c r="A821" s="18">
        <v>2721</v>
      </c>
      <c r="B821" s="18" t="s">
        <v>17</v>
      </c>
      <c r="C821" s="18">
        <v>0.37</v>
      </c>
      <c r="D821" s="18">
        <v>0.27500000000000002</v>
      </c>
      <c r="E821" s="18">
        <v>0.09</v>
      </c>
      <c r="F821" s="18">
        <v>0.20649999999999999</v>
      </c>
      <c r="G821" s="18">
        <v>9.6000000000000002E-2</v>
      </c>
      <c r="H821" s="18">
        <v>3.95E-2</v>
      </c>
      <c r="I821" s="18">
        <v>5.8000000000000003E-2</v>
      </c>
      <c r="J821" s="18">
        <v>7</v>
      </c>
      <c r="K821" s="18">
        <v>4</v>
      </c>
      <c r="L821" s="18" t="s">
        <v>18</v>
      </c>
      <c r="M821" s="18" t="s">
        <v>19</v>
      </c>
      <c r="N821" s="18" t="s">
        <v>20</v>
      </c>
      <c r="O821" s="18">
        <v>8</v>
      </c>
      <c r="P821" s="18" t="s">
        <v>30</v>
      </c>
      <c r="Q821" s="18">
        <v>12.3</v>
      </c>
      <c r="R821" s="18">
        <f t="shared" si="75"/>
        <v>3</v>
      </c>
      <c r="S821" s="18">
        <f t="shared" si="76"/>
        <v>2</v>
      </c>
      <c r="T821" s="18">
        <f t="shared" si="77"/>
        <v>0</v>
      </c>
      <c r="U821" s="20" t="str">
        <f t="shared" si="78"/>
        <v>2</v>
      </c>
      <c r="V821" s="21">
        <f t="shared" si="79"/>
        <v>8.3804583333333321E-2</v>
      </c>
      <c r="W821" s="21">
        <f t="shared" si="80"/>
        <v>6.7043666666666654E-2</v>
      </c>
    </row>
    <row r="822" spans="1:23" x14ac:dyDescent="0.25">
      <c r="A822" s="18">
        <v>3927</v>
      </c>
      <c r="B822" s="18" t="s">
        <v>17</v>
      </c>
      <c r="C822" s="18">
        <v>0.57999999999999996</v>
      </c>
      <c r="D822" s="18">
        <v>0.42</v>
      </c>
      <c r="E822" s="18">
        <v>0.16</v>
      </c>
      <c r="F822" s="18">
        <v>0.72799999999999998</v>
      </c>
      <c r="G822" s="18">
        <v>0.27250000000000002</v>
      </c>
      <c r="H822" s="18">
        <v>0.19</v>
      </c>
      <c r="I822" s="18">
        <v>0.19</v>
      </c>
      <c r="J822" s="18">
        <v>14</v>
      </c>
      <c r="K822" s="18">
        <v>1</v>
      </c>
      <c r="L822" s="18" t="s">
        <v>65</v>
      </c>
      <c r="M822" s="18" t="s">
        <v>66</v>
      </c>
      <c r="N822" s="18" t="s">
        <v>29</v>
      </c>
      <c r="O822" s="18">
        <v>3</v>
      </c>
      <c r="P822" s="18" t="s">
        <v>39</v>
      </c>
      <c r="Q822" s="18">
        <v>3.6</v>
      </c>
      <c r="R822" s="18">
        <f t="shared" si="75"/>
        <v>3</v>
      </c>
      <c r="S822" s="18">
        <f t="shared" si="76"/>
        <v>2</v>
      </c>
      <c r="T822" s="18">
        <f t="shared" si="77"/>
        <v>0</v>
      </c>
      <c r="U822" s="20" t="str">
        <f t="shared" si="78"/>
        <v>2</v>
      </c>
      <c r="V822" s="21">
        <f t="shared" si="79"/>
        <v>0.34701333333333328</v>
      </c>
      <c r="W822" s="21">
        <f t="shared" si="80"/>
        <v>0.27761066666666662</v>
      </c>
    </row>
    <row r="823" spans="1:23" x14ac:dyDescent="0.25">
      <c r="A823" s="18">
        <v>3757</v>
      </c>
      <c r="B823" s="18" t="s">
        <v>17</v>
      </c>
      <c r="C823" s="18">
        <v>0.51500000000000001</v>
      </c>
      <c r="D823" s="18">
        <v>0.39</v>
      </c>
      <c r="E823" s="18">
        <v>0.12</v>
      </c>
      <c r="F823" s="18">
        <v>0.56499999999999995</v>
      </c>
      <c r="G823" s="18">
        <v>0.23499999999999999</v>
      </c>
      <c r="H823" s="18">
        <v>0.13500000000000001</v>
      </c>
      <c r="I823" s="18">
        <v>0.17899999999999999</v>
      </c>
      <c r="J823" s="18">
        <v>9</v>
      </c>
      <c r="K823" s="18">
        <v>3</v>
      </c>
      <c r="L823" s="18" t="s">
        <v>46</v>
      </c>
      <c r="M823" s="18" t="s">
        <v>47</v>
      </c>
      <c r="N823" s="18" t="s">
        <v>48</v>
      </c>
      <c r="O823" s="18">
        <v>3</v>
      </c>
      <c r="P823" s="18" t="s">
        <v>39</v>
      </c>
      <c r="Q823" s="18">
        <v>3.6</v>
      </c>
      <c r="R823" s="18">
        <f t="shared" si="75"/>
        <v>3</v>
      </c>
      <c r="S823" s="18">
        <f t="shared" si="76"/>
        <v>2</v>
      </c>
      <c r="T823" s="18">
        <f t="shared" si="77"/>
        <v>0</v>
      </c>
      <c r="U823" s="20" t="str">
        <f t="shared" si="78"/>
        <v>2</v>
      </c>
      <c r="V823" s="21">
        <f t="shared" si="79"/>
        <v>0.25660416666666658</v>
      </c>
      <c r="W823" s="21">
        <f t="shared" si="80"/>
        <v>0.20528333333333326</v>
      </c>
    </row>
    <row r="824" spans="1:23" x14ac:dyDescent="0.25">
      <c r="A824" s="18">
        <v>1763</v>
      </c>
      <c r="B824" s="18" t="s">
        <v>31</v>
      </c>
      <c r="C824" s="18">
        <v>0.77</v>
      </c>
      <c r="D824" s="18">
        <v>0.62</v>
      </c>
      <c r="E824" s="18">
        <v>0.19500000000000001</v>
      </c>
      <c r="F824" s="18">
        <v>2.5154999999999998</v>
      </c>
      <c r="G824" s="18">
        <v>1.1154999999999999</v>
      </c>
      <c r="H824" s="18">
        <v>0.64149999999999996</v>
      </c>
      <c r="I824" s="18">
        <v>0.64200000000000002</v>
      </c>
      <c r="J824" s="18">
        <v>12</v>
      </c>
      <c r="K824" s="18">
        <v>11</v>
      </c>
      <c r="L824" s="18" t="s">
        <v>37</v>
      </c>
      <c r="M824" s="18" t="s">
        <v>38</v>
      </c>
      <c r="N824" s="18" t="s">
        <v>29</v>
      </c>
      <c r="O824" s="18">
        <v>9</v>
      </c>
      <c r="P824" s="18" t="s">
        <v>58</v>
      </c>
      <c r="Q824" s="18">
        <v>1.9</v>
      </c>
      <c r="R824" s="18">
        <f t="shared" si="75"/>
        <v>1</v>
      </c>
      <c r="S824" s="18">
        <f t="shared" si="76"/>
        <v>3</v>
      </c>
      <c r="T824" s="18">
        <f t="shared" si="77"/>
        <v>0</v>
      </c>
      <c r="U824" s="20" t="str">
        <f t="shared" si="78"/>
        <v>1</v>
      </c>
      <c r="V824" s="21">
        <f t="shared" si="79"/>
        <v>1.3772362499999999</v>
      </c>
      <c r="W824" s="21">
        <f t="shared" si="80"/>
        <v>2.0658543749999998</v>
      </c>
    </row>
    <row r="825" spans="1:23" x14ac:dyDescent="0.25">
      <c r="A825" s="18">
        <v>1277</v>
      </c>
      <c r="B825" s="18" t="s">
        <v>17</v>
      </c>
      <c r="C825" s="18">
        <v>0.48</v>
      </c>
      <c r="D825" s="18">
        <v>0.35499999999999998</v>
      </c>
      <c r="E825" s="18">
        <v>0.115</v>
      </c>
      <c r="F825" s="18">
        <v>0.47249999999999998</v>
      </c>
      <c r="G825" s="18">
        <v>0.20649999999999999</v>
      </c>
      <c r="H825" s="18">
        <v>0.112</v>
      </c>
      <c r="I825" s="18">
        <v>0.13200000000000001</v>
      </c>
      <c r="J825" s="18">
        <v>8</v>
      </c>
      <c r="K825" s="18">
        <v>5</v>
      </c>
      <c r="L825" s="18" t="s">
        <v>49</v>
      </c>
      <c r="M825" s="18" t="s">
        <v>50</v>
      </c>
      <c r="N825" s="18" t="s">
        <v>51</v>
      </c>
      <c r="O825" s="18">
        <v>10</v>
      </c>
      <c r="P825" s="18" t="s">
        <v>35</v>
      </c>
      <c r="Q825" s="18">
        <v>24.1</v>
      </c>
      <c r="R825" s="18">
        <f t="shared" si="75"/>
        <v>3</v>
      </c>
      <c r="S825" s="18">
        <f t="shared" si="76"/>
        <v>2</v>
      </c>
      <c r="T825" s="18">
        <f t="shared" si="77"/>
        <v>0</v>
      </c>
      <c r="U825" s="20" t="str">
        <f t="shared" si="78"/>
        <v>2</v>
      </c>
      <c r="V825" s="21">
        <f t="shared" si="79"/>
        <v>0.20868749999999997</v>
      </c>
      <c r="W825" s="21">
        <f t="shared" si="80"/>
        <v>0.16694999999999999</v>
      </c>
    </row>
    <row r="826" spans="1:23" x14ac:dyDescent="0.25">
      <c r="A826" s="18">
        <v>3078</v>
      </c>
      <c r="B826" s="18" t="s">
        <v>31</v>
      </c>
      <c r="C826" s="18">
        <v>0.68500000000000005</v>
      </c>
      <c r="D826" s="18">
        <v>0.51</v>
      </c>
      <c r="E826" s="18">
        <v>0.16500000000000001</v>
      </c>
      <c r="F826" s="18">
        <v>1.5449999999999999</v>
      </c>
      <c r="G826" s="18">
        <v>0.68600000000000005</v>
      </c>
      <c r="H826" s="18">
        <v>0.3775</v>
      </c>
      <c r="I826" s="18">
        <v>0.40550000000000003</v>
      </c>
      <c r="J826" s="18">
        <v>10</v>
      </c>
      <c r="K826" s="18">
        <v>9</v>
      </c>
      <c r="L826" s="18" t="s">
        <v>67</v>
      </c>
      <c r="M826" s="18" t="s">
        <v>68</v>
      </c>
      <c r="N826" s="18" t="s">
        <v>69</v>
      </c>
      <c r="O826" s="18">
        <v>9</v>
      </c>
      <c r="P826" s="18" t="s">
        <v>58</v>
      </c>
      <c r="Q826" s="18">
        <v>1.9</v>
      </c>
      <c r="R826" s="18">
        <f t="shared" si="75"/>
        <v>3</v>
      </c>
      <c r="S826" s="18">
        <f t="shared" si="76"/>
        <v>3</v>
      </c>
      <c r="T826" s="18">
        <f t="shared" si="77"/>
        <v>3</v>
      </c>
      <c r="U826" s="20" t="str">
        <f t="shared" si="78"/>
        <v>3</v>
      </c>
      <c r="V826" s="21">
        <f t="shared" si="79"/>
        <v>0.78794999999999993</v>
      </c>
      <c r="W826" s="21">
        <f t="shared" si="80"/>
        <v>0.78794999999999993</v>
      </c>
    </row>
    <row r="827" spans="1:23" x14ac:dyDescent="0.25">
      <c r="A827" s="18">
        <v>1138</v>
      </c>
      <c r="B827" s="18" t="s">
        <v>22</v>
      </c>
      <c r="C827" s="18">
        <v>0.57499999999999996</v>
      </c>
      <c r="D827" s="18">
        <v>0.45</v>
      </c>
      <c r="E827" s="18">
        <v>0.16</v>
      </c>
      <c r="F827" s="18">
        <v>1.0680000000000001</v>
      </c>
      <c r="G827" s="18">
        <v>0.55600000000000005</v>
      </c>
      <c r="H827" s="18">
        <v>0.214</v>
      </c>
      <c r="I827" s="18">
        <v>0.25750000000000001</v>
      </c>
      <c r="J827" s="18">
        <v>10</v>
      </c>
      <c r="K827" s="18">
        <v>7</v>
      </c>
      <c r="L827" s="18" t="s">
        <v>43</v>
      </c>
      <c r="M827" s="18" t="s">
        <v>44</v>
      </c>
      <c r="N827" s="18" t="s">
        <v>45</v>
      </c>
      <c r="O827" s="18">
        <v>2</v>
      </c>
      <c r="P827" s="18" t="s">
        <v>70</v>
      </c>
      <c r="Q827" s="18">
        <v>18</v>
      </c>
      <c r="R827" s="18">
        <f t="shared" si="75"/>
        <v>3</v>
      </c>
      <c r="S827" s="18">
        <f t="shared" si="76"/>
        <v>2</v>
      </c>
      <c r="T827" s="18">
        <f t="shared" si="77"/>
        <v>0</v>
      </c>
      <c r="U827" s="20" t="str">
        <f t="shared" si="78"/>
        <v>2</v>
      </c>
      <c r="V827" s="21">
        <f t="shared" si="79"/>
        <v>0.51352999999999993</v>
      </c>
      <c r="W827" s="21">
        <f t="shared" si="80"/>
        <v>0.41082399999999997</v>
      </c>
    </row>
    <row r="828" spans="1:23" x14ac:dyDescent="0.25">
      <c r="A828" s="18">
        <v>682</v>
      </c>
      <c r="B828" s="18" t="s">
        <v>31</v>
      </c>
      <c r="C828" s="18">
        <v>0.48499999999999999</v>
      </c>
      <c r="D828" s="18">
        <v>0.37</v>
      </c>
      <c r="E828" s="18">
        <v>0.14000000000000001</v>
      </c>
      <c r="F828" s="18">
        <v>0.57250000000000001</v>
      </c>
      <c r="G828" s="18">
        <v>0.20399999999999999</v>
      </c>
      <c r="H828" s="18">
        <v>0.14149999999999999</v>
      </c>
      <c r="I828" s="18">
        <v>0.17499999999999999</v>
      </c>
      <c r="J828" s="18">
        <v>10</v>
      </c>
      <c r="K828" s="18">
        <v>12</v>
      </c>
      <c r="L828" s="18" t="s">
        <v>63</v>
      </c>
      <c r="M828" s="18" t="s">
        <v>64</v>
      </c>
      <c r="N828" s="18" t="s">
        <v>29</v>
      </c>
      <c r="O828" s="18">
        <v>2</v>
      </c>
      <c r="P828" s="18" t="s">
        <v>70</v>
      </c>
      <c r="Q828" s="18">
        <v>18</v>
      </c>
      <c r="R828" s="18">
        <f t="shared" si="75"/>
        <v>3</v>
      </c>
      <c r="S828" s="18">
        <f t="shared" si="76"/>
        <v>2</v>
      </c>
      <c r="T828" s="18">
        <f t="shared" si="77"/>
        <v>0</v>
      </c>
      <c r="U828" s="20" t="str">
        <f t="shared" si="78"/>
        <v>2</v>
      </c>
      <c r="V828" s="21">
        <f t="shared" si="79"/>
        <v>0.25714791666666664</v>
      </c>
      <c r="W828" s="21">
        <f t="shared" si="80"/>
        <v>0.20571833333333334</v>
      </c>
    </row>
    <row r="829" spans="1:23" x14ac:dyDescent="0.25">
      <c r="A829" s="18">
        <v>3225</v>
      </c>
      <c r="B829" s="18" t="s">
        <v>31</v>
      </c>
      <c r="C829" s="18">
        <v>0.64</v>
      </c>
      <c r="D829" s="18">
        <v>0.52500000000000002</v>
      </c>
      <c r="E829" s="18">
        <v>0.2</v>
      </c>
      <c r="F829" s="18">
        <v>1.3765000000000001</v>
      </c>
      <c r="G829" s="18">
        <v>0.44</v>
      </c>
      <c r="H829" s="18">
        <v>0.3075</v>
      </c>
      <c r="I829" s="18">
        <v>0.47</v>
      </c>
      <c r="J829" s="18">
        <v>16</v>
      </c>
      <c r="K829" s="18">
        <v>9</v>
      </c>
      <c r="L829" s="18" t="s">
        <v>67</v>
      </c>
      <c r="M829" s="18" t="s">
        <v>68</v>
      </c>
      <c r="N829" s="18" t="s">
        <v>69</v>
      </c>
      <c r="O829" s="18">
        <v>8</v>
      </c>
      <c r="P829" s="18" t="s">
        <v>30</v>
      </c>
      <c r="Q829" s="18">
        <v>12.3</v>
      </c>
      <c r="R829" s="18">
        <f t="shared" si="75"/>
        <v>3</v>
      </c>
      <c r="S829" s="18">
        <f t="shared" si="76"/>
        <v>2</v>
      </c>
      <c r="T829" s="18">
        <f t="shared" si="77"/>
        <v>0</v>
      </c>
      <c r="U829" s="20" t="str">
        <f t="shared" si="78"/>
        <v>2</v>
      </c>
      <c r="V829" s="21">
        <f t="shared" si="79"/>
        <v>0.70316208333333341</v>
      </c>
      <c r="W829" s="21">
        <f t="shared" si="80"/>
        <v>0.56252966666666671</v>
      </c>
    </row>
    <row r="830" spans="1:23" x14ac:dyDescent="0.25">
      <c r="A830" s="18">
        <v>2055</v>
      </c>
      <c r="B830" s="18" t="s">
        <v>31</v>
      </c>
      <c r="C830" s="18">
        <v>0.46500000000000002</v>
      </c>
      <c r="D830" s="18">
        <v>0.36</v>
      </c>
      <c r="E830" s="18">
        <v>0.11</v>
      </c>
      <c r="F830" s="18">
        <v>0.4955</v>
      </c>
      <c r="G830" s="18">
        <v>0.26650000000000001</v>
      </c>
      <c r="H830" s="18">
        <v>8.5000000000000006E-2</v>
      </c>
      <c r="I830" s="18">
        <v>0.121</v>
      </c>
      <c r="J830" s="18">
        <v>7</v>
      </c>
      <c r="K830" s="18">
        <v>7</v>
      </c>
      <c r="L830" s="18" t="s">
        <v>43</v>
      </c>
      <c r="M830" s="18" t="s">
        <v>44</v>
      </c>
      <c r="N830" s="18" t="s">
        <v>45</v>
      </c>
      <c r="O830" s="18">
        <v>10</v>
      </c>
      <c r="P830" s="18" t="s">
        <v>35</v>
      </c>
      <c r="Q830" s="18">
        <v>24.1</v>
      </c>
      <c r="R830" s="18">
        <f t="shared" si="75"/>
        <v>3</v>
      </c>
      <c r="S830" s="18">
        <f t="shared" si="76"/>
        <v>2</v>
      </c>
      <c r="T830" s="18">
        <f t="shared" si="77"/>
        <v>0</v>
      </c>
      <c r="U830" s="20" t="str">
        <f t="shared" si="78"/>
        <v>2</v>
      </c>
      <c r="V830" s="21">
        <f t="shared" si="79"/>
        <v>0.21760708333333331</v>
      </c>
      <c r="W830" s="21">
        <f t="shared" si="80"/>
        <v>0.17408566666666667</v>
      </c>
    </row>
    <row r="831" spans="1:23" x14ac:dyDescent="0.25">
      <c r="A831" s="18">
        <v>3901</v>
      </c>
      <c r="B831" s="18" t="s">
        <v>31</v>
      </c>
      <c r="C831" s="18">
        <v>0.44500000000000001</v>
      </c>
      <c r="D831" s="18">
        <v>0.34499999999999997</v>
      </c>
      <c r="E831" s="18">
        <v>0.14000000000000001</v>
      </c>
      <c r="F831" s="18">
        <v>0.47599999999999998</v>
      </c>
      <c r="G831" s="18">
        <v>0.20549999999999999</v>
      </c>
      <c r="H831" s="18">
        <v>0.10150000000000001</v>
      </c>
      <c r="I831" s="18">
        <v>0.1085</v>
      </c>
      <c r="J831" s="18">
        <v>15</v>
      </c>
      <c r="K831" s="18">
        <v>11</v>
      </c>
      <c r="L831" s="18" t="s">
        <v>37</v>
      </c>
      <c r="M831" s="18" t="s">
        <v>38</v>
      </c>
      <c r="N831" s="18" t="s">
        <v>29</v>
      </c>
      <c r="O831" s="18">
        <v>4</v>
      </c>
      <c r="P831" s="18" t="s">
        <v>59</v>
      </c>
      <c r="Q831" s="18">
        <v>6.1</v>
      </c>
      <c r="R831" s="18">
        <f t="shared" si="75"/>
        <v>3</v>
      </c>
      <c r="S831" s="18">
        <f t="shared" si="76"/>
        <v>2</v>
      </c>
      <c r="T831" s="18">
        <f t="shared" si="77"/>
        <v>0</v>
      </c>
      <c r="U831" s="20" t="str">
        <f t="shared" si="78"/>
        <v>2</v>
      </c>
      <c r="V831" s="21">
        <f t="shared" si="79"/>
        <v>0.20864666666666667</v>
      </c>
      <c r="W831" s="21">
        <f t="shared" si="80"/>
        <v>0.16691733333333336</v>
      </c>
    </row>
    <row r="832" spans="1:23" x14ac:dyDescent="0.25">
      <c r="A832" s="18">
        <v>80</v>
      </c>
      <c r="B832" s="18" t="s">
        <v>22</v>
      </c>
      <c r="C832" s="18">
        <v>0.61499999999999999</v>
      </c>
      <c r="D832" s="18">
        <v>0.47499999999999998</v>
      </c>
      <c r="E832" s="18">
        <v>0.17</v>
      </c>
      <c r="F832" s="18">
        <v>1.1025</v>
      </c>
      <c r="G832" s="18">
        <v>0.46949999999999997</v>
      </c>
      <c r="H832" s="18">
        <v>0.23549999999999999</v>
      </c>
      <c r="I832" s="18">
        <v>0.34499999999999997</v>
      </c>
      <c r="J832" s="18">
        <v>14</v>
      </c>
      <c r="K832" s="18">
        <v>15</v>
      </c>
      <c r="L832" s="18" t="s">
        <v>32</v>
      </c>
      <c r="M832" s="18" t="s">
        <v>33</v>
      </c>
      <c r="N832" s="18" t="s">
        <v>29</v>
      </c>
      <c r="O832" s="18">
        <v>8</v>
      </c>
      <c r="P832" s="18" t="s">
        <v>30</v>
      </c>
      <c r="Q832" s="18">
        <v>12.3</v>
      </c>
      <c r="R832" s="18">
        <f t="shared" si="75"/>
        <v>3</v>
      </c>
      <c r="S832" s="18">
        <f t="shared" si="76"/>
        <v>2</v>
      </c>
      <c r="T832" s="18">
        <f t="shared" si="77"/>
        <v>0</v>
      </c>
      <c r="U832" s="20" t="str">
        <f t="shared" si="78"/>
        <v>2</v>
      </c>
      <c r="V832" s="21">
        <f t="shared" si="79"/>
        <v>0.54389999999999994</v>
      </c>
      <c r="W832" s="21">
        <f t="shared" si="80"/>
        <v>0.43511999999999995</v>
      </c>
    </row>
    <row r="833" spans="1:23" x14ac:dyDescent="0.25">
      <c r="A833" s="18">
        <v>2295</v>
      </c>
      <c r="B833" s="18" t="s">
        <v>31</v>
      </c>
      <c r="C833" s="18">
        <v>0.52500000000000002</v>
      </c>
      <c r="D833" s="18">
        <v>0.42499999999999999</v>
      </c>
      <c r="E833" s="18">
        <v>0.12</v>
      </c>
      <c r="F833" s="18">
        <v>0.70199999999999996</v>
      </c>
      <c r="G833" s="18">
        <v>0.33350000000000002</v>
      </c>
      <c r="H833" s="18">
        <v>0.14649999999999999</v>
      </c>
      <c r="I833" s="18">
        <v>0.22</v>
      </c>
      <c r="J833" s="18">
        <v>12</v>
      </c>
      <c r="K833" s="18">
        <v>7</v>
      </c>
      <c r="L833" s="18" t="s">
        <v>43</v>
      </c>
      <c r="M833" s="18" t="s">
        <v>44</v>
      </c>
      <c r="N833" s="18" t="s">
        <v>45</v>
      </c>
      <c r="O833" s="18">
        <v>5</v>
      </c>
      <c r="P833" s="18" t="s">
        <v>34</v>
      </c>
      <c r="Q833" s="18">
        <v>12.8</v>
      </c>
      <c r="R833" s="18">
        <f t="shared" si="75"/>
        <v>3</v>
      </c>
      <c r="S833" s="18">
        <f t="shared" si="76"/>
        <v>2</v>
      </c>
      <c r="T833" s="18">
        <f t="shared" si="77"/>
        <v>0</v>
      </c>
      <c r="U833" s="20" t="str">
        <f t="shared" si="78"/>
        <v>2</v>
      </c>
      <c r="V833" s="21">
        <f t="shared" si="79"/>
        <v>0.32408999999999993</v>
      </c>
      <c r="W833" s="21">
        <f t="shared" si="80"/>
        <v>0.25927199999999995</v>
      </c>
    </row>
    <row r="834" spans="1:23" x14ac:dyDescent="0.25">
      <c r="A834" s="18">
        <v>3862</v>
      </c>
      <c r="B834" s="18" t="s">
        <v>22</v>
      </c>
      <c r="C834" s="18">
        <v>0.63</v>
      </c>
      <c r="D834" s="18">
        <v>0.47499999999999998</v>
      </c>
      <c r="E834" s="18">
        <v>0.17499999999999999</v>
      </c>
      <c r="F834" s="18">
        <v>1.423</v>
      </c>
      <c r="G834" s="18">
        <v>0.41549999999999998</v>
      </c>
      <c r="H834" s="18">
        <v>0.33850000000000002</v>
      </c>
      <c r="I834" s="18">
        <v>0.49</v>
      </c>
      <c r="J834" s="18">
        <v>14</v>
      </c>
      <c r="K834" s="18">
        <v>4</v>
      </c>
      <c r="L834" s="18" t="s">
        <v>18</v>
      </c>
      <c r="M834" s="18" t="s">
        <v>19</v>
      </c>
      <c r="N834" s="18" t="s">
        <v>20</v>
      </c>
      <c r="O834" s="18">
        <v>10</v>
      </c>
      <c r="P834" s="18" t="s">
        <v>35</v>
      </c>
      <c r="Q834" s="18">
        <v>24.1</v>
      </c>
      <c r="R834" s="18">
        <f t="shared" ref="R834:R897" si="81">IF(OR(AND(J834&gt;15,B834="I"),AND(B834="M",C834&gt;0.75),OR(AND(I834&gt;0.8,G834&gt;0.5),G834&gt;1.2)),1,3)</f>
        <v>3</v>
      </c>
      <c r="S834" s="18">
        <f t="shared" ref="S834:S897" si="82">IF(OR(AND(I834&lt;0.4,G834&lt;0.4),OR(C834&lt;0.36),OR(AND(J834&gt;15,B834="M"),J834&gt;18,B834="F")),2,3)</f>
        <v>2</v>
      </c>
      <c r="T834" s="18">
        <f t="shared" ref="T834:T897" si="83">IF(AND(R834=3, S834=3),3, 0)</f>
        <v>0</v>
      </c>
      <c r="U834" s="20" t="str">
        <f t="shared" ref="U834:U897" si="84">IF(R834=1,"1",IF(S834=2,"2",IF(AND(R834=3,S834=3),"3")))</f>
        <v>2</v>
      </c>
      <c r="V834" s="21">
        <f t="shared" ref="V834:V897" si="85">(1+1/3*(C834-0.5)+1/3*(D834-0.4)+1/3*(E834-0.4))*F834*0.5</f>
        <v>0.7067566666666667</v>
      </c>
      <c r="W834" s="21">
        <f t="shared" ref="W834:W897" si="86">IF(U834="1", V834*1.5, IF(U834="2", V834*0.8, V834))</f>
        <v>0.56540533333333343</v>
      </c>
    </row>
    <row r="835" spans="1:23" x14ac:dyDescent="0.25">
      <c r="A835" s="18">
        <v>3737</v>
      </c>
      <c r="B835" s="18" t="s">
        <v>31</v>
      </c>
      <c r="C835" s="18">
        <v>0.625</v>
      </c>
      <c r="D835" s="18">
        <v>0.48</v>
      </c>
      <c r="E835" s="18">
        <v>0.18</v>
      </c>
      <c r="F835" s="18">
        <v>1.2230000000000001</v>
      </c>
      <c r="G835" s="18">
        <v>0.56499999999999995</v>
      </c>
      <c r="H835" s="18">
        <v>0.29749999999999999</v>
      </c>
      <c r="I835" s="18">
        <v>0.33750000000000002</v>
      </c>
      <c r="J835" s="18">
        <v>10</v>
      </c>
      <c r="K835" s="18">
        <v>11</v>
      </c>
      <c r="L835" s="18" t="s">
        <v>37</v>
      </c>
      <c r="M835" s="18" t="s">
        <v>38</v>
      </c>
      <c r="N835" s="18" t="s">
        <v>29</v>
      </c>
      <c r="O835" s="18">
        <v>6</v>
      </c>
      <c r="P835" s="18" t="s">
        <v>79</v>
      </c>
      <c r="Q835" s="18">
        <v>14.1</v>
      </c>
      <c r="R835" s="18">
        <f t="shared" si="81"/>
        <v>3</v>
      </c>
      <c r="S835" s="18">
        <f t="shared" si="82"/>
        <v>3</v>
      </c>
      <c r="T835" s="18">
        <f t="shared" si="83"/>
        <v>3</v>
      </c>
      <c r="U835" s="20" t="str">
        <f t="shared" si="84"/>
        <v>3</v>
      </c>
      <c r="V835" s="21">
        <f t="shared" si="85"/>
        <v>0.6084425</v>
      </c>
      <c r="W835" s="21">
        <f t="shared" si="86"/>
        <v>0.6084425</v>
      </c>
    </row>
    <row r="836" spans="1:23" x14ac:dyDescent="0.25">
      <c r="A836" s="18">
        <v>2459</v>
      </c>
      <c r="B836" s="18" t="s">
        <v>17</v>
      </c>
      <c r="C836" s="18">
        <v>0.2</v>
      </c>
      <c r="D836" s="18">
        <v>0.14499999999999999</v>
      </c>
      <c r="E836" s="18">
        <v>0.05</v>
      </c>
      <c r="F836" s="18">
        <v>3.5999999999999997E-2</v>
      </c>
      <c r="G836" s="18">
        <v>1.2500000000000001E-2</v>
      </c>
      <c r="H836" s="18">
        <v>8.0000000000000002E-3</v>
      </c>
      <c r="I836" s="18">
        <v>1.0999999999999999E-2</v>
      </c>
      <c r="J836" s="18">
        <v>4</v>
      </c>
      <c r="K836" s="18">
        <v>6</v>
      </c>
      <c r="L836" s="18" t="s">
        <v>40</v>
      </c>
      <c r="M836" s="18" t="s">
        <v>41</v>
      </c>
      <c r="N836" s="18" t="s">
        <v>42</v>
      </c>
      <c r="O836" s="18">
        <v>1</v>
      </c>
      <c r="P836" s="18" t="s">
        <v>21</v>
      </c>
      <c r="Q836" s="18">
        <v>22.1</v>
      </c>
      <c r="R836" s="18">
        <f t="shared" si="81"/>
        <v>3</v>
      </c>
      <c r="S836" s="18">
        <f t="shared" si="82"/>
        <v>2</v>
      </c>
      <c r="T836" s="18">
        <f t="shared" si="83"/>
        <v>0</v>
      </c>
      <c r="U836" s="20" t="str">
        <f t="shared" si="84"/>
        <v>2</v>
      </c>
      <c r="V836" s="21">
        <f t="shared" si="85"/>
        <v>1.257E-2</v>
      </c>
      <c r="W836" s="21">
        <f t="shared" si="86"/>
        <v>1.0056000000000001E-2</v>
      </c>
    </row>
    <row r="837" spans="1:23" x14ac:dyDescent="0.25">
      <c r="A837" s="18">
        <v>1597</v>
      </c>
      <c r="B837" s="18" t="s">
        <v>17</v>
      </c>
      <c r="C837" s="18">
        <v>0.53</v>
      </c>
      <c r="D837" s="18">
        <v>0.42</v>
      </c>
      <c r="E837" s="18">
        <v>0.12</v>
      </c>
      <c r="F837" s="18">
        <v>0.59650000000000003</v>
      </c>
      <c r="G837" s="18">
        <v>0.2555</v>
      </c>
      <c r="H837" s="18">
        <v>0.14099999999999999</v>
      </c>
      <c r="I837" s="18">
        <v>0.17699999999999999</v>
      </c>
      <c r="J837" s="18">
        <v>7</v>
      </c>
      <c r="K837" s="18">
        <v>1</v>
      </c>
      <c r="L837" s="18" t="s">
        <v>65</v>
      </c>
      <c r="M837" s="18" t="s">
        <v>66</v>
      </c>
      <c r="N837" s="18" t="s">
        <v>29</v>
      </c>
      <c r="O837" s="18">
        <v>1</v>
      </c>
      <c r="P837" s="18" t="s">
        <v>21</v>
      </c>
      <c r="Q837" s="18">
        <v>22.1</v>
      </c>
      <c r="R837" s="18">
        <f t="shared" si="81"/>
        <v>3</v>
      </c>
      <c r="S837" s="18">
        <f t="shared" si="82"/>
        <v>2</v>
      </c>
      <c r="T837" s="18">
        <f t="shared" si="83"/>
        <v>0</v>
      </c>
      <c r="U837" s="20" t="str">
        <f t="shared" si="84"/>
        <v>2</v>
      </c>
      <c r="V837" s="21">
        <f t="shared" si="85"/>
        <v>0.27538416666666665</v>
      </c>
      <c r="W837" s="21">
        <f t="shared" si="86"/>
        <v>0.22030733333333333</v>
      </c>
    </row>
    <row r="838" spans="1:23" x14ac:dyDescent="0.25">
      <c r="A838" s="18">
        <v>1769</v>
      </c>
      <c r="B838" s="18" t="s">
        <v>17</v>
      </c>
      <c r="C838" s="18">
        <v>0.435</v>
      </c>
      <c r="D838" s="18">
        <v>0.3</v>
      </c>
      <c r="E838" s="18">
        <v>0.12</v>
      </c>
      <c r="F838" s="18">
        <v>0.59650000000000003</v>
      </c>
      <c r="G838" s="18">
        <v>0.25900000000000001</v>
      </c>
      <c r="H838" s="18">
        <v>0.13900000000000001</v>
      </c>
      <c r="I838" s="18">
        <v>0.16450000000000001</v>
      </c>
      <c r="J838" s="18">
        <v>8</v>
      </c>
      <c r="K838" s="18">
        <v>7</v>
      </c>
      <c r="L838" s="18" t="s">
        <v>43</v>
      </c>
      <c r="M838" s="18" t="s">
        <v>44</v>
      </c>
      <c r="N838" s="18" t="s">
        <v>45</v>
      </c>
      <c r="O838" s="18">
        <v>5</v>
      </c>
      <c r="P838" s="18" t="s">
        <v>34</v>
      </c>
      <c r="Q838" s="18">
        <v>12.8</v>
      </c>
      <c r="R838" s="18">
        <f t="shared" si="81"/>
        <v>3</v>
      </c>
      <c r="S838" s="18">
        <f t="shared" si="82"/>
        <v>2</v>
      </c>
      <c r="T838" s="18">
        <f t="shared" si="83"/>
        <v>0</v>
      </c>
      <c r="U838" s="20" t="str">
        <f t="shared" si="84"/>
        <v>2</v>
      </c>
      <c r="V838" s="21">
        <f t="shared" si="85"/>
        <v>0.25400958333333334</v>
      </c>
      <c r="W838" s="21">
        <f t="shared" si="86"/>
        <v>0.20320766666666668</v>
      </c>
    </row>
    <row r="839" spans="1:23" x14ac:dyDescent="0.25">
      <c r="A839" s="18">
        <v>4077</v>
      </c>
      <c r="B839" s="18" t="s">
        <v>17</v>
      </c>
      <c r="C839" s="18">
        <v>0.54500000000000004</v>
      </c>
      <c r="D839" s="18">
        <v>0.43</v>
      </c>
      <c r="E839" s="18">
        <v>0.14000000000000001</v>
      </c>
      <c r="F839" s="18">
        <v>0.77200000000000002</v>
      </c>
      <c r="G839" s="18">
        <v>0.28899999999999998</v>
      </c>
      <c r="H839" s="18">
        <v>0.19</v>
      </c>
      <c r="I839" s="18">
        <v>0.26150000000000001</v>
      </c>
      <c r="J839" s="18">
        <v>8</v>
      </c>
      <c r="K839" s="18">
        <v>8</v>
      </c>
      <c r="L839" s="18" t="s">
        <v>55</v>
      </c>
      <c r="M839" s="18" t="s">
        <v>56</v>
      </c>
      <c r="N839" s="18" t="s">
        <v>57</v>
      </c>
      <c r="O839" s="18">
        <v>6</v>
      </c>
      <c r="P839" s="18" t="s">
        <v>79</v>
      </c>
      <c r="Q839" s="18">
        <v>14.1</v>
      </c>
      <c r="R839" s="18">
        <f t="shared" si="81"/>
        <v>3</v>
      </c>
      <c r="S839" s="18">
        <f t="shared" si="82"/>
        <v>2</v>
      </c>
      <c r="T839" s="18">
        <f t="shared" si="83"/>
        <v>0</v>
      </c>
      <c r="U839" s="20" t="str">
        <f t="shared" si="84"/>
        <v>2</v>
      </c>
      <c r="V839" s="21">
        <f t="shared" si="85"/>
        <v>0.36219666666666672</v>
      </c>
      <c r="W839" s="21">
        <f t="shared" si="86"/>
        <v>0.28975733333333337</v>
      </c>
    </row>
    <row r="840" spans="1:23" x14ac:dyDescent="0.25">
      <c r="A840" s="18">
        <v>607</v>
      </c>
      <c r="B840" s="18" t="s">
        <v>31</v>
      </c>
      <c r="C840" s="18">
        <v>0.34499999999999997</v>
      </c>
      <c r="D840" s="18">
        <v>0.27</v>
      </c>
      <c r="E840" s="18">
        <v>0.09</v>
      </c>
      <c r="F840" s="18">
        <v>0.19500000000000001</v>
      </c>
      <c r="G840" s="18">
        <v>7.8E-2</v>
      </c>
      <c r="H840" s="18">
        <v>4.5499999999999999E-2</v>
      </c>
      <c r="I840" s="18">
        <v>5.8999999999999997E-2</v>
      </c>
      <c r="J840" s="18">
        <v>9</v>
      </c>
      <c r="K840" s="18">
        <v>7</v>
      </c>
      <c r="L840" s="18" t="s">
        <v>43</v>
      </c>
      <c r="M840" s="18" t="s">
        <v>44</v>
      </c>
      <c r="N840" s="18" t="s">
        <v>45</v>
      </c>
      <c r="O840" s="18">
        <v>9</v>
      </c>
      <c r="P840" s="18" t="s">
        <v>58</v>
      </c>
      <c r="Q840" s="18">
        <v>1.9</v>
      </c>
      <c r="R840" s="18">
        <f t="shared" si="81"/>
        <v>3</v>
      </c>
      <c r="S840" s="18">
        <f t="shared" si="82"/>
        <v>2</v>
      </c>
      <c r="T840" s="18">
        <f t="shared" si="83"/>
        <v>0</v>
      </c>
      <c r="U840" s="20" t="str">
        <f t="shared" si="84"/>
        <v>2</v>
      </c>
      <c r="V840" s="21">
        <f t="shared" si="85"/>
        <v>7.8162499999999996E-2</v>
      </c>
      <c r="W840" s="21">
        <f t="shared" si="86"/>
        <v>6.2530000000000002E-2</v>
      </c>
    </row>
    <row r="841" spans="1:23" x14ac:dyDescent="0.25">
      <c r="A841" s="18">
        <v>2339</v>
      </c>
      <c r="B841" s="18" t="s">
        <v>31</v>
      </c>
      <c r="C841" s="18">
        <v>0.65500000000000003</v>
      </c>
      <c r="D841" s="18">
        <v>0.48499999999999999</v>
      </c>
      <c r="E841" s="18">
        <v>0.19500000000000001</v>
      </c>
      <c r="F841" s="18">
        <v>1.62</v>
      </c>
      <c r="G841" s="18">
        <v>0.62749999999999995</v>
      </c>
      <c r="H841" s="18">
        <v>0.35799999999999998</v>
      </c>
      <c r="I841" s="18">
        <v>0.48499999999999999</v>
      </c>
      <c r="J841" s="18">
        <v>17</v>
      </c>
      <c r="K841" s="18">
        <v>11</v>
      </c>
      <c r="L841" s="18" t="s">
        <v>37</v>
      </c>
      <c r="M841" s="18" t="s">
        <v>38</v>
      </c>
      <c r="N841" s="18" t="s">
        <v>29</v>
      </c>
      <c r="O841" s="18">
        <v>7</v>
      </c>
      <c r="P841" s="18" t="s">
        <v>26</v>
      </c>
      <c r="Q841" s="18">
        <v>2.5</v>
      </c>
      <c r="R841" s="18">
        <f t="shared" si="81"/>
        <v>3</v>
      </c>
      <c r="S841" s="18">
        <f t="shared" si="82"/>
        <v>2</v>
      </c>
      <c r="T841" s="18">
        <f t="shared" si="83"/>
        <v>0</v>
      </c>
      <c r="U841" s="20" t="str">
        <f t="shared" si="84"/>
        <v>2</v>
      </c>
      <c r="V841" s="21">
        <f t="shared" si="85"/>
        <v>0.81945000000000012</v>
      </c>
      <c r="W841" s="21">
        <f t="shared" si="86"/>
        <v>0.65556000000000014</v>
      </c>
    </row>
    <row r="842" spans="1:23" x14ac:dyDescent="0.25">
      <c r="A842" s="18">
        <v>3186</v>
      </c>
      <c r="B842" s="18" t="s">
        <v>22</v>
      </c>
      <c r="C842" s="18">
        <v>0.59</v>
      </c>
      <c r="D842" s="18">
        <v>0.41499999999999998</v>
      </c>
      <c r="E842" s="18">
        <v>0.15</v>
      </c>
      <c r="F842" s="18">
        <v>0.88049999999999995</v>
      </c>
      <c r="G842" s="18">
        <v>0.36449999999999999</v>
      </c>
      <c r="H842" s="18">
        <v>0.23400000000000001</v>
      </c>
      <c r="I842" s="18">
        <v>0.23499999999999999</v>
      </c>
      <c r="J842" s="18">
        <v>11</v>
      </c>
      <c r="K842" s="18">
        <v>5</v>
      </c>
      <c r="L842" s="18" t="s">
        <v>49</v>
      </c>
      <c r="M842" s="18" t="s">
        <v>50</v>
      </c>
      <c r="N842" s="18" t="s">
        <v>51</v>
      </c>
      <c r="O842" s="18">
        <v>5</v>
      </c>
      <c r="P842" s="18" t="s">
        <v>34</v>
      </c>
      <c r="Q842" s="18">
        <v>12.8</v>
      </c>
      <c r="R842" s="18">
        <f t="shared" si="81"/>
        <v>3</v>
      </c>
      <c r="S842" s="18">
        <f t="shared" si="82"/>
        <v>2</v>
      </c>
      <c r="T842" s="18">
        <f t="shared" si="83"/>
        <v>0</v>
      </c>
      <c r="U842" s="20" t="str">
        <f t="shared" si="84"/>
        <v>2</v>
      </c>
      <c r="V842" s="21">
        <f t="shared" si="85"/>
        <v>0.41897124999999991</v>
      </c>
      <c r="W842" s="21">
        <f t="shared" si="86"/>
        <v>0.33517699999999995</v>
      </c>
    </row>
    <row r="843" spans="1:23" x14ac:dyDescent="0.25">
      <c r="A843" s="18">
        <v>630</v>
      </c>
      <c r="B843" s="18" t="s">
        <v>31</v>
      </c>
      <c r="C843" s="18">
        <v>0.34</v>
      </c>
      <c r="D843" s="18">
        <v>0.26500000000000001</v>
      </c>
      <c r="E843" s="18">
        <v>8.5000000000000006E-2</v>
      </c>
      <c r="F843" s="18">
        <v>0.1835</v>
      </c>
      <c r="G843" s="18">
        <v>7.6999999999999999E-2</v>
      </c>
      <c r="H843" s="18">
        <v>4.5999999999999999E-2</v>
      </c>
      <c r="I843" s="18">
        <v>6.5000000000000002E-2</v>
      </c>
      <c r="J843" s="18">
        <v>10</v>
      </c>
      <c r="K843" s="18">
        <v>4</v>
      </c>
      <c r="L843" s="18" t="s">
        <v>18</v>
      </c>
      <c r="M843" s="18" t="s">
        <v>19</v>
      </c>
      <c r="N843" s="18" t="s">
        <v>20</v>
      </c>
      <c r="O843" s="18">
        <v>7</v>
      </c>
      <c r="P843" s="18" t="s">
        <v>26</v>
      </c>
      <c r="Q843" s="18">
        <v>2.5</v>
      </c>
      <c r="R843" s="18">
        <f t="shared" si="81"/>
        <v>3</v>
      </c>
      <c r="S843" s="18">
        <f t="shared" si="82"/>
        <v>2</v>
      </c>
      <c r="T843" s="18">
        <f t="shared" si="83"/>
        <v>0</v>
      </c>
      <c r="U843" s="20" t="str">
        <f t="shared" si="84"/>
        <v>2</v>
      </c>
      <c r="V843" s="21">
        <f t="shared" si="85"/>
        <v>7.3094166666666668E-2</v>
      </c>
      <c r="W843" s="21">
        <f t="shared" si="86"/>
        <v>5.8475333333333337E-2</v>
      </c>
    </row>
    <row r="844" spans="1:23" x14ac:dyDescent="0.25">
      <c r="A844" s="18">
        <v>1593</v>
      </c>
      <c r="B844" s="18" t="s">
        <v>17</v>
      </c>
      <c r="C844" s="18">
        <v>0.52500000000000002</v>
      </c>
      <c r="D844" s="18">
        <v>0.39</v>
      </c>
      <c r="E844" s="18">
        <v>0.12</v>
      </c>
      <c r="F844" s="18">
        <v>0.66400000000000003</v>
      </c>
      <c r="G844" s="18">
        <v>0.3115</v>
      </c>
      <c r="H844" s="18">
        <v>0.14699999999999999</v>
      </c>
      <c r="I844" s="18">
        <v>0.17799999999999999</v>
      </c>
      <c r="J844" s="18">
        <v>9</v>
      </c>
      <c r="K844" s="18">
        <v>14</v>
      </c>
      <c r="L844" s="18" t="s">
        <v>60</v>
      </c>
      <c r="M844" s="18" t="s">
        <v>61</v>
      </c>
      <c r="N844" s="18" t="s">
        <v>62</v>
      </c>
      <c r="O844" s="18">
        <v>1</v>
      </c>
      <c r="P844" s="18" t="s">
        <v>21</v>
      </c>
      <c r="Q844" s="18">
        <v>22.1</v>
      </c>
      <c r="R844" s="18">
        <f t="shared" si="81"/>
        <v>3</v>
      </c>
      <c r="S844" s="18">
        <f t="shared" si="82"/>
        <v>2</v>
      </c>
      <c r="T844" s="18">
        <f t="shared" si="83"/>
        <v>0</v>
      </c>
      <c r="U844" s="20" t="str">
        <f t="shared" si="84"/>
        <v>2</v>
      </c>
      <c r="V844" s="21">
        <f t="shared" si="85"/>
        <v>0.30267333333333329</v>
      </c>
      <c r="W844" s="21">
        <f t="shared" si="86"/>
        <v>0.24213866666666664</v>
      </c>
    </row>
    <row r="845" spans="1:23" x14ac:dyDescent="0.25">
      <c r="A845" s="18">
        <v>2735</v>
      </c>
      <c r="B845" s="18" t="s">
        <v>17</v>
      </c>
      <c r="C845" s="18">
        <v>0.42</v>
      </c>
      <c r="D845" s="18">
        <v>0.32500000000000001</v>
      </c>
      <c r="E845" s="18">
        <v>0.115</v>
      </c>
      <c r="F845" s="18">
        <v>0.314</v>
      </c>
      <c r="G845" s="18">
        <v>0.1295</v>
      </c>
      <c r="H845" s="18">
        <v>6.3500000000000001E-2</v>
      </c>
      <c r="I845" s="18">
        <v>0.1</v>
      </c>
      <c r="J845" s="18">
        <v>8</v>
      </c>
      <c r="K845" s="18">
        <v>10</v>
      </c>
      <c r="L845" s="18" t="s">
        <v>23</v>
      </c>
      <c r="M845" s="18" t="s">
        <v>24</v>
      </c>
      <c r="N845" s="18" t="s">
        <v>25</v>
      </c>
      <c r="O845" s="18">
        <v>9</v>
      </c>
      <c r="P845" s="18" t="s">
        <v>58</v>
      </c>
      <c r="Q845" s="18">
        <v>1.9</v>
      </c>
      <c r="R845" s="18">
        <f t="shared" si="81"/>
        <v>3</v>
      </c>
      <c r="S845" s="18">
        <f t="shared" si="82"/>
        <v>2</v>
      </c>
      <c r="T845" s="18">
        <f t="shared" si="83"/>
        <v>0</v>
      </c>
      <c r="U845" s="20" t="str">
        <f t="shared" si="84"/>
        <v>2</v>
      </c>
      <c r="V845" s="21">
        <f t="shared" si="85"/>
        <v>0.13397333333333333</v>
      </c>
      <c r="W845" s="21">
        <f t="shared" si="86"/>
        <v>0.10717866666666667</v>
      </c>
    </row>
    <row r="846" spans="1:23" x14ac:dyDescent="0.25">
      <c r="A846" s="18">
        <v>3462</v>
      </c>
      <c r="B846" s="18" t="s">
        <v>22</v>
      </c>
      <c r="C846" s="18">
        <v>0.625</v>
      </c>
      <c r="D846" s="18">
        <v>0.495</v>
      </c>
      <c r="E846" s="18">
        <v>0.16</v>
      </c>
      <c r="F846" s="18">
        <v>1.1114999999999999</v>
      </c>
      <c r="G846" s="18">
        <v>0.44950000000000001</v>
      </c>
      <c r="H846" s="18">
        <v>0.28249999999999997</v>
      </c>
      <c r="I846" s="18">
        <v>0.34499999999999997</v>
      </c>
      <c r="J846" s="18">
        <v>11</v>
      </c>
      <c r="K846" s="18">
        <v>10</v>
      </c>
      <c r="L846" s="18" t="s">
        <v>23</v>
      </c>
      <c r="M846" s="18" t="s">
        <v>24</v>
      </c>
      <c r="N846" s="18" t="s">
        <v>25</v>
      </c>
      <c r="O846" s="18">
        <v>1</v>
      </c>
      <c r="P846" s="18" t="s">
        <v>21</v>
      </c>
      <c r="Q846" s="18">
        <v>22.1</v>
      </c>
      <c r="R846" s="18">
        <f t="shared" si="81"/>
        <v>3</v>
      </c>
      <c r="S846" s="18">
        <f t="shared" si="82"/>
        <v>2</v>
      </c>
      <c r="T846" s="18">
        <f t="shared" si="83"/>
        <v>0</v>
      </c>
      <c r="U846" s="20" t="str">
        <f t="shared" si="84"/>
        <v>2</v>
      </c>
      <c r="V846" s="21">
        <f t="shared" si="85"/>
        <v>0.55204500000000012</v>
      </c>
      <c r="W846" s="21">
        <f t="shared" si="86"/>
        <v>0.44163600000000014</v>
      </c>
    </row>
    <row r="847" spans="1:23" x14ac:dyDescent="0.25">
      <c r="A847" s="18">
        <v>381</v>
      </c>
      <c r="B847" s="18" t="s">
        <v>31</v>
      </c>
      <c r="C847" s="18">
        <v>0.60499999999999998</v>
      </c>
      <c r="D847" s="18">
        <v>0.47</v>
      </c>
      <c r="E847" s="18">
        <v>0.18</v>
      </c>
      <c r="F847" s="18">
        <v>1.1405000000000001</v>
      </c>
      <c r="G847" s="18">
        <v>0.3755</v>
      </c>
      <c r="H847" s="18">
        <v>0.28050000000000003</v>
      </c>
      <c r="I847" s="18">
        <v>0.38500000000000001</v>
      </c>
      <c r="J847" s="18">
        <v>15</v>
      </c>
      <c r="K847" s="18">
        <v>6</v>
      </c>
      <c r="L847" s="18" t="s">
        <v>40</v>
      </c>
      <c r="M847" s="18" t="s">
        <v>41</v>
      </c>
      <c r="N847" s="18" t="s">
        <v>42</v>
      </c>
      <c r="O847" s="18">
        <v>9</v>
      </c>
      <c r="P847" s="18" t="s">
        <v>58</v>
      </c>
      <c r="Q847" s="18">
        <v>1.9</v>
      </c>
      <c r="R847" s="18">
        <f t="shared" si="81"/>
        <v>3</v>
      </c>
      <c r="S847" s="18">
        <f t="shared" si="82"/>
        <v>2</v>
      </c>
      <c r="T847" s="18">
        <f t="shared" si="83"/>
        <v>0</v>
      </c>
      <c r="U847" s="20" t="str">
        <f t="shared" si="84"/>
        <v>2</v>
      </c>
      <c r="V847" s="21">
        <f t="shared" si="85"/>
        <v>0.5616962499999999</v>
      </c>
      <c r="W847" s="21">
        <f t="shared" si="86"/>
        <v>0.44935699999999995</v>
      </c>
    </row>
    <row r="848" spans="1:23" x14ac:dyDescent="0.25">
      <c r="A848" s="18">
        <v>1819</v>
      </c>
      <c r="B848" s="18" t="s">
        <v>22</v>
      </c>
      <c r="C848" s="18">
        <v>0.69499999999999995</v>
      </c>
      <c r="D848" s="18">
        <v>0.55000000000000004</v>
      </c>
      <c r="E848" s="18">
        <v>0.185</v>
      </c>
      <c r="F848" s="18">
        <v>1.679</v>
      </c>
      <c r="G848" s="18">
        <v>0.80500000000000005</v>
      </c>
      <c r="H848" s="18">
        <v>0.40150000000000002</v>
      </c>
      <c r="I848" s="18">
        <v>0.39650000000000002</v>
      </c>
      <c r="J848" s="18">
        <v>10</v>
      </c>
      <c r="K848" s="18">
        <v>9</v>
      </c>
      <c r="L848" s="18" t="s">
        <v>67</v>
      </c>
      <c r="M848" s="18" t="s">
        <v>68</v>
      </c>
      <c r="N848" s="18" t="s">
        <v>69</v>
      </c>
      <c r="O848" s="18">
        <v>1</v>
      </c>
      <c r="P848" s="18" t="s">
        <v>21</v>
      </c>
      <c r="Q848" s="18">
        <v>22.1</v>
      </c>
      <c r="R848" s="18">
        <f t="shared" si="81"/>
        <v>3</v>
      </c>
      <c r="S848" s="18">
        <f t="shared" si="82"/>
        <v>2</v>
      </c>
      <c r="T848" s="18">
        <f t="shared" si="83"/>
        <v>0</v>
      </c>
      <c r="U848" s="20" t="str">
        <f t="shared" si="84"/>
        <v>2</v>
      </c>
      <c r="V848" s="21">
        <f t="shared" si="85"/>
        <v>0.87587833333333331</v>
      </c>
      <c r="W848" s="21">
        <f t="shared" si="86"/>
        <v>0.7007026666666667</v>
      </c>
    </row>
    <row r="849" spans="1:23" x14ac:dyDescent="0.25">
      <c r="A849" s="18">
        <v>2841</v>
      </c>
      <c r="B849" s="18" t="s">
        <v>31</v>
      </c>
      <c r="C849" s="18">
        <v>0.59</v>
      </c>
      <c r="D849" s="18">
        <v>0.48499999999999999</v>
      </c>
      <c r="E849" s="18">
        <v>0.155</v>
      </c>
      <c r="F849" s="18">
        <v>1.0785</v>
      </c>
      <c r="G849" s="18">
        <v>0.45350000000000001</v>
      </c>
      <c r="H849" s="18">
        <v>0.24349999999999999</v>
      </c>
      <c r="I849" s="18">
        <v>0.31</v>
      </c>
      <c r="J849" s="18">
        <v>9</v>
      </c>
      <c r="K849" s="18">
        <v>8</v>
      </c>
      <c r="L849" s="18" t="s">
        <v>55</v>
      </c>
      <c r="M849" s="18" t="s">
        <v>56</v>
      </c>
      <c r="N849" s="18" t="s">
        <v>57</v>
      </c>
      <c r="O849" s="18">
        <v>5</v>
      </c>
      <c r="P849" s="18" t="s">
        <v>34</v>
      </c>
      <c r="Q849" s="18">
        <v>12.8</v>
      </c>
      <c r="R849" s="18">
        <f t="shared" si="81"/>
        <v>3</v>
      </c>
      <c r="S849" s="18">
        <f t="shared" si="82"/>
        <v>3</v>
      </c>
      <c r="T849" s="18">
        <f t="shared" si="83"/>
        <v>3</v>
      </c>
      <c r="U849" s="20" t="str">
        <f t="shared" si="84"/>
        <v>3</v>
      </c>
      <c r="V849" s="21">
        <f t="shared" si="85"/>
        <v>0.52666750000000007</v>
      </c>
      <c r="W849" s="21">
        <f t="shared" si="86"/>
        <v>0.52666750000000007</v>
      </c>
    </row>
    <row r="850" spans="1:23" x14ac:dyDescent="0.25">
      <c r="A850" s="18">
        <v>3391</v>
      </c>
      <c r="B850" s="18" t="s">
        <v>31</v>
      </c>
      <c r="C850" s="18">
        <v>0.56000000000000005</v>
      </c>
      <c r="D850" s="18">
        <v>0.44</v>
      </c>
      <c r="E850" s="18">
        <v>0.16</v>
      </c>
      <c r="F850" s="18">
        <v>1.1114999999999999</v>
      </c>
      <c r="G850" s="18">
        <v>0.50349999999999995</v>
      </c>
      <c r="H850" s="18">
        <v>0.27850000000000003</v>
      </c>
      <c r="I850" s="18">
        <v>0.26</v>
      </c>
      <c r="J850" s="18">
        <v>10</v>
      </c>
      <c r="K850" s="18">
        <v>14</v>
      </c>
      <c r="L850" s="18" t="s">
        <v>60</v>
      </c>
      <c r="M850" s="18" t="s">
        <v>61</v>
      </c>
      <c r="N850" s="18" t="s">
        <v>62</v>
      </c>
      <c r="O850" s="18">
        <v>9</v>
      </c>
      <c r="P850" s="18" t="s">
        <v>58</v>
      </c>
      <c r="Q850" s="18">
        <v>1.9</v>
      </c>
      <c r="R850" s="18">
        <f t="shared" si="81"/>
        <v>3</v>
      </c>
      <c r="S850" s="18">
        <f t="shared" si="82"/>
        <v>3</v>
      </c>
      <c r="T850" s="18">
        <f t="shared" si="83"/>
        <v>3</v>
      </c>
      <c r="U850" s="20" t="str">
        <f t="shared" si="84"/>
        <v>3</v>
      </c>
      <c r="V850" s="21">
        <f t="shared" si="85"/>
        <v>0.52981500000000004</v>
      </c>
      <c r="W850" s="21">
        <f t="shared" si="86"/>
        <v>0.52981500000000004</v>
      </c>
    </row>
    <row r="851" spans="1:23" x14ac:dyDescent="0.25">
      <c r="A851" s="18">
        <v>2684</v>
      </c>
      <c r="B851" s="18" t="s">
        <v>31</v>
      </c>
      <c r="C851" s="18">
        <v>0.625</v>
      </c>
      <c r="D851" s="18">
        <v>0.495</v>
      </c>
      <c r="E851" s="18">
        <v>0.185</v>
      </c>
      <c r="F851" s="18">
        <v>1.3835</v>
      </c>
      <c r="G851" s="18">
        <v>0.71050000000000002</v>
      </c>
      <c r="H851" s="18">
        <v>0.30049999999999999</v>
      </c>
      <c r="I851" s="18">
        <v>0.34499999999999997</v>
      </c>
      <c r="J851" s="18">
        <v>11</v>
      </c>
      <c r="K851" s="18">
        <v>12</v>
      </c>
      <c r="L851" s="18" t="s">
        <v>63</v>
      </c>
      <c r="M851" s="18" t="s">
        <v>64</v>
      </c>
      <c r="N851" s="18" t="s">
        <v>29</v>
      </c>
      <c r="O851" s="18">
        <v>3</v>
      </c>
      <c r="P851" s="18" t="s">
        <v>39</v>
      </c>
      <c r="Q851" s="18">
        <v>3.6</v>
      </c>
      <c r="R851" s="18">
        <f t="shared" si="81"/>
        <v>3</v>
      </c>
      <c r="S851" s="18">
        <f t="shared" si="82"/>
        <v>3</v>
      </c>
      <c r="T851" s="18">
        <f t="shared" si="83"/>
        <v>3</v>
      </c>
      <c r="U851" s="20" t="str">
        <f t="shared" si="84"/>
        <v>3</v>
      </c>
      <c r="V851" s="21">
        <f t="shared" si="85"/>
        <v>0.6929029166666667</v>
      </c>
      <c r="W851" s="21">
        <f t="shared" si="86"/>
        <v>0.6929029166666667</v>
      </c>
    </row>
    <row r="852" spans="1:23" x14ac:dyDescent="0.25">
      <c r="A852" s="18">
        <v>911</v>
      </c>
      <c r="B852" s="18" t="s">
        <v>17</v>
      </c>
      <c r="C852" s="18">
        <v>0.34</v>
      </c>
      <c r="D852" s="18">
        <v>0.25</v>
      </c>
      <c r="E852" s="18">
        <v>7.4999999999999997E-2</v>
      </c>
      <c r="F852" s="18">
        <v>0.17849999999999999</v>
      </c>
      <c r="G852" s="18">
        <v>6.6500000000000004E-2</v>
      </c>
      <c r="H852" s="18">
        <v>4.5499999999999999E-2</v>
      </c>
      <c r="I852" s="18">
        <v>4.4999999999999998E-2</v>
      </c>
      <c r="J852" s="18">
        <v>5</v>
      </c>
      <c r="K852" s="18">
        <v>8</v>
      </c>
      <c r="L852" s="18" t="s">
        <v>55</v>
      </c>
      <c r="M852" s="18" t="s">
        <v>56</v>
      </c>
      <c r="N852" s="18" t="s">
        <v>57</v>
      </c>
      <c r="O852" s="18">
        <v>3</v>
      </c>
      <c r="P852" s="18" t="s">
        <v>39</v>
      </c>
      <c r="Q852" s="18">
        <v>3.6</v>
      </c>
      <c r="R852" s="18">
        <f t="shared" si="81"/>
        <v>3</v>
      </c>
      <c r="S852" s="18">
        <f t="shared" si="82"/>
        <v>2</v>
      </c>
      <c r="T852" s="18">
        <f t="shared" si="83"/>
        <v>0</v>
      </c>
      <c r="U852" s="20" t="str">
        <f t="shared" si="84"/>
        <v>2</v>
      </c>
      <c r="V852" s="21">
        <f t="shared" si="85"/>
        <v>7.0358749999999998E-2</v>
      </c>
      <c r="W852" s="21">
        <f t="shared" si="86"/>
        <v>5.6287000000000004E-2</v>
      </c>
    </row>
    <row r="853" spans="1:23" x14ac:dyDescent="0.25">
      <c r="A853" s="18">
        <v>3582</v>
      </c>
      <c r="B853" s="18" t="s">
        <v>31</v>
      </c>
      <c r="C853" s="18">
        <v>0.625</v>
      </c>
      <c r="D853" s="18">
        <v>0.48</v>
      </c>
      <c r="E853" s="18">
        <v>0.16</v>
      </c>
      <c r="F853" s="18">
        <v>1.1415</v>
      </c>
      <c r="G853" s="18">
        <v>0.57950000000000002</v>
      </c>
      <c r="H853" s="18">
        <v>0.2145</v>
      </c>
      <c r="I853" s="18">
        <v>0.28999999999999998</v>
      </c>
      <c r="J853" s="18">
        <v>9</v>
      </c>
      <c r="K853" s="18">
        <v>9</v>
      </c>
      <c r="L853" s="18" t="s">
        <v>67</v>
      </c>
      <c r="M853" s="18" t="s">
        <v>68</v>
      </c>
      <c r="N853" s="18" t="s">
        <v>69</v>
      </c>
      <c r="O853" s="18">
        <v>1</v>
      </c>
      <c r="P853" s="18" t="s">
        <v>21</v>
      </c>
      <c r="Q853" s="18">
        <v>22.1</v>
      </c>
      <c r="R853" s="18">
        <f t="shared" si="81"/>
        <v>3</v>
      </c>
      <c r="S853" s="18">
        <f t="shared" si="82"/>
        <v>3</v>
      </c>
      <c r="T853" s="18">
        <f t="shared" si="83"/>
        <v>3</v>
      </c>
      <c r="U853" s="20" t="str">
        <f t="shared" si="84"/>
        <v>3</v>
      </c>
      <c r="V853" s="21">
        <f t="shared" si="85"/>
        <v>0.56409125000000004</v>
      </c>
      <c r="W853" s="21">
        <f t="shared" si="86"/>
        <v>0.56409125000000004</v>
      </c>
    </row>
    <row r="854" spans="1:23" x14ac:dyDescent="0.25">
      <c r="A854" s="18">
        <v>3027</v>
      </c>
      <c r="B854" s="18" t="s">
        <v>17</v>
      </c>
      <c r="C854" s="18">
        <v>0.495</v>
      </c>
      <c r="D854" s="18">
        <v>0.375</v>
      </c>
      <c r="E854" s="18">
        <v>0.115</v>
      </c>
      <c r="F854" s="18">
        <v>0.50700000000000001</v>
      </c>
      <c r="G854" s="18">
        <v>0.24099999999999999</v>
      </c>
      <c r="H854" s="18">
        <v>0.10299999999999999</v>
      </c>
      <c r="I854" s="18">
        <v>0.15</v>
      </c>
      <c r="J854" s="18">
        <v>8</v>
      </c>
      <c r="K854" s="18">
        <v>1</v>
      </c>
      <c r="L854" s="18" t="s">
        <v>65</v>
      </c>
      <c r="M854" s="18" t="s">
        <v>66</v>
      </c>
      <c r="N854" s="18" t="s">
        <v>29</v>
      </c>
      <c r="O854" s="18">
        <v>4</v>
      </c>
      <c r="P854" s="18" t="s">
        <v>59</v>
      </c>
      <c r="Q854" s="18">
        <v>6.1</v>
      </c>
      <c r="R854" s="18">
        <f t="shared" si="81"/>
        <v>3</v>
      </c>
      <c r="S854" s="18">
        <f t="shared" si="82"/>
        <v>2</v>
      </c>
      <c r="T854" s="18">
        <f t="shared" si="83"/>
        <v>0</v>
      </c>
      <c r="U854" s="20" t="str">
        <f t="shared" si="84"/>
        <v>2</v>
      </c>
      <c r="V854" s="21">
        <f t="shared" si="85"/>
        <v>0.22688250000000001</v>
      </c>
      <c r="W854" s="21">
        <f t="shared" si="86"/>
        <v>0.18150600000000003</v>
      </c>
    </row>
    <row r="855" spans="1:23" x14ac:dyDescent="0.25">
      <c r="A855" s="18">
        <v>1133</v>
      </c>
      <c r="B855" s="18" t="s">
        <v>22</v>
      </c>
      <c r="C855" s="18">
        <v>0.56499999999999995</v>
      </c>
      <c r="D855" s="18">
        <v>0.45</v>
      </c>
      <c r="E855" s="18">
        <v>0.17499999999999999</v>
      </c>
      <c r="F855" s="18">
        <v>1.0095000000000001</v>
      </c>
      <c r="G855" s="18">
        <v>0.44700000000000001</v>
      </c>
      <c r="H855" s="18">
        <v>0.23749999999999999</v>
      </c>
      <c r="I855" s="18">
        <v>0.26450000000000001</v>
      </c>
      <c r="J855" s="18">
        <v>9</v>
      </c>
      <c r="K855" s="18">
        <v>6</v>
      </c>
      <c r="L855" s="18" t="s">
        <v>40</v>
      </c>
      <c r="M855" s="18" t="s">
        <v>41</v>
      </c>
      <c r="N855" s="18" t="s">
        <v>42</v>
      </c>
      <c r="O855" s="18">
        <v>4</v>
      </c>
      <c r="P855" s="18" t="s">
        <v>59</v>
      </c>
      <c r="Q855" s="18">
        <v>6.1</v>
      </c>
      <c r="R855" s="18">
        <f t="shared" si="81"/>
        <v>3</v>
      </c>
      <c r="S855" s="18">
        <f t="shared" si="82"/>
        <v>2</v>
      </c>
      <c r="T855" s="18">
        <f t="shared" si="83"/>
        <v>0</v>
      </c>
      <c r="U855" s="20" t="str">
        <f t="shared" si="84"/>
        <v>2</v>
      </c>
      <c r="V855" s="21">
        <f t="shared" si="85"/>
        <v>0.48624250000000008</v>
      </c>
      <c r="W855" s="21">
        <f t="shared" si="86"/>
        <v>0.38899400000000006</v>
      </c>
    </row>
    <row r="856" spans="1:23" x14ac:dyDescent="0.25">
      <c r="A856" s="18">
        <v>3294</v>
      </c>
      <c r="B856" s="18" t="s">
        <v>31</v>
      </c>
      <c r="C856" s="18">
        <v>0.57499999999999996</v>
      </c>
      <c r="D856" s="18">
        <v>0.45500000000000002</v>
      </c>
      <c r="E856" s="18">
        <v>0.185</v>
      </c>
      <c r="F856" s="18">
        <v>1.1559999999999999</v>
      </c>
      <c r="G856" s="18">
        <v>0.55249999999999999</v>
      </c>
      <c r="H856" s="18">
        <v>0.24299999999999999</v>
      </c>
      <c r="I856" s="18">
        <v>0.29499999999999998</v>
      </c>
      <c r="J856" s="18">
        <v>13</v>
      </c>
      <c r="K856" s="18">
        <v>3</v>
      </c>
      <c r="L856" s="18" t="s">
        <v>46</v>
      </c>
      <c r="M856" s="18" t="s">
        <v>47</v>
      </c>
      <c r="N856" s="18" t="s">
        <v>48</v>
      </c>
      <c r="O856" s="18">
        <v>9</v>
      </c>
      <c r="P856" s="18" t="s">
        <v>58</v>
      </c>
      <c r="Q856" s="18">
        <v>1.9</v>
      </c>
      <c r="R856" s="18">
        <f t="shared" si="81"/>
        <v>3</v>
      </c>
      <c r="S856" s="18">
        <f t="shared" si="82"/>
        <v>3</v>
      </c>
      <c r="T856" s="18">
        <f t="shared" si="83"/>
        <v>3</v>
      </c>
      <c r="U856" s="20" t="str">
        <f t="shared" si="84"/>
        <v>3</v>
      </c>
      <c r="V856" s="21">
        <f t="shared" si="85"/>
        <v>0.56162333333333325</v>
      </c>
      <c r="W856" s="21">
        <f t="shared" si="86"/>
        <v>0.56162333333333325</v>
      </c>
    </row>
    <row r="857" spans="1:23" x14ac:dyDescent="0.25">
      <c r="A857" s="18">
        <v>2670</v>
      </c>
      <c r="B857" s="18" t="s">
        <v>31</v>
      </c>
      <c r="C857" s="18">
        <v>0.59</v>
      </c>
      <c r="D857" s="18">
        <v>0.47</v>
      </c>
      <c r="E857" s="18">
        <v>0.15</v>
      </c>
      <c r="F857" s="18">
        <v>0.86099999999999999</v>
      </c>
      <c r="G857" s="18">
        <v>0.41299999999999998</v>
      </c>
      <c r="H857" s="18">
        <v>0.16400000000000001</v>
      </c>
      <c r="I857" s="18">
        <v>0.249</v>
      </c>
      <c r="J857" s="18">
        <v>8</v>
      </c>
      <c r="K857" s="18">
        <v>10</v>
      </c>
      <c r="L857" s="18" t="s">
        <v>23</v>
      </c>
      <c r="M857" s="18" t="s">
        <v>24</v>
      </c>
      <c r="N857" s="18" t="s">
        <v>25</v>
      </c>
      <c r="O857" s="18">
        <v>5</v>
      </c>
      <c r="P857" s="18" t="s">
        <v>34</v>
      </c>
      <c r="Q857" s="18">
        <v>12.8</v>
      </c>
      <c r="R857" s="18">
        <f t="shared" si="81"/>
        <v>3</v>
      </c>
      <c r="S857" s="18">
        <f t="shared" si="82"/>
        <v>3</v>
      </c>
      <c r="T857" s="18">
        <f t="shared" si="83"/>
        <v>3</v>
      </c>
      <c r="U857" s="20" t="str">
        <f t="shared" si="84"/>
        <v>3</v>
      </c>
      <c r="V857" s="21">
        <f t="shared" si="85"/>
        <v>0.41758499999999993</v>
      </c>
      <c r="W857" s="21">
        <f t="shared" si="86"/>
        <v>0.41758499999999993</v>
      </c>
    </row>
    <row r="858" spans="1:23" x14ac:dyDescent="0.25">
      <c r="A858" s="18">
        <v>2024</v>
      </c>
      <c r="B858" s="18" t="s">
        <v>22</v>
      </c>
      <c r="C858" s="18">
        <v>0.53</v>
      </c>
      <c r="D858" s="18">
        <v>0.40500000000000003</v>
      </c>
      <c r="E858" s="18">
        <v>0.13</v>
      </c>
      <c r="F858" s="18">
        <v>0.63549999999999995</v>
      </c>
      <c r="G858" s="18">
        <v>0.26350000000000001</v>
      </c>
      <c r="H858" s="18">
        <v>0.1565</v>
      </c>
      <c r="I858" s="18">
        <v>0.185</v>
      </c>
      <c r="J858" s="18">
        <v>9</v>
      </c>
      <c r="K858" s="18">
        <v>14</v>
      </c>
      <c r="L858" s="18" t="s">
        <v>60</v>
      </c>
      <c r="M858" s="18" t="s">
        <v>61</v>
      </c>
      <c r="N858" s="18" t="s">
        <v>62</v>
      </c>
      <c r="O858" s="18">
        <v>2</v>
      </c>
      <c r="P858" s="18" t="s">
        <v>70</v>
      </c>
      <c r="Q858" s="18">
        <v>18</v>
      </c>
      <c r="R858" s="18">
        <f t="shared" si="81"/>
        <v>3</v>
      </c>
      <c r="S858" s="18">
        <f t="shared" si="82"/>
        <v>2</v>
      </c>
      <c r="T858" s="18">
        <f t="shared" si="83"/>
        <v>0</v>
      </c>
      <c r="U858" s="20" t="str">
        <f t="shared" si="84"/>
        <v>2</v>
      </c>
      <c r="V858" s="21">
        <f t="shared" si="85"/>
        <v>0.29285958333333334</v>
      </c>
      <c r="W858" s="21">
        <f t="shared" si="86"/>
        <v>0.23428766666666667</v>
      </c>
    </row>
    <row r="859" spans="1:23" x14ac:dyDescent="0.25">
      <c r="A859" s="18">
        <v>4040</v>
      </c>
      <c r="B859" s="18" t="s">
        <v>17</v>
      </c>
      <c r="C859" s="18">
        <v>0.56000000000000005</v>
      </c>
      <c r="D859" s="18">
        <v>0.44</v>
      </c>
      <c r="E859" s="18">
        <v>0.155</v>
      </c>
      <c r="F859" s="18">
        <v>0.81100000000000005</v>
      </c>
      <c r="G859" s="18">
        <v>0.36849999999999999</v>
      </c>
      <c r="H859" s="18">
        <v>0.17799999999999999</v>
      </c>
      <c r="I859" s="18">
        <v>0.23499999999999999</v>
      </c>
      <c r="J859" s="18">
        <v>11</v>
      </c>
      <c r="K859" s="18">
        <v>2</v>
      </c>
      <c r="L859" s="18" t="s">
        <v>52</v>
      </c>
      <c r="M859" s="18" t="s">
        <v>53</v>
      </c>
      <c r="N859" s="18" t="s">
        <v>54</v>
      </c>
      <c r="O859" s="18">
        <v>6</v>
      </c>
      <c r="P859" s="18" t="s">
        <v>79</v>
      </c>
      <c r="Q859" s="18">
        <v>14.1</v>
      </c>
      <c r="R859" s="18">
        <f t="shared" si="81"/>
        <v>3</v>
      </c>
      <c r="S859" s="18">
        <f t="shared" si="82"/>
        <v>2</v>
      </c>
      <c r="T859" s="18">
        <f t="shared" si="83"/>
        <v>0</v>
      </c>
      <c r="U859" s="20" t="str">
        <f t="shared" si="84"/>
        <v>2</v>
      </c>
      <c r="V859" s="21">
        <f t="shared" si="85"/>
        <v>0.38590083333333342</v>
      </c>
      <c r="W859" s="21">
        <f t="shared" si="86"/>
        <v>0.30872066666666675</v>
      </c>
    </row>
    <row r="860" spans="1:23" x14ac:dyDescent="0.25">
      <c r="A860" s="18">
        <v>3243</v>
      </c>
      <c r="B860" s="18" t="s">
        <v>31</v>
      </c>
      <c r="C860" s="18">
        <v>0.63500000000000001</v>
      </c>
      <c r="D860" s="18">
        <v>0.48</v>
      </c>
      <c r="E860" s="18">
        <v>0.19</v>
      </c>
      <c r="F860" s="18">
        <v>1.4670000000000001</v>
      </c>
      <c r="G860" s="18">
        <v>0.58250000000000002</v>
      </c>
      <c r="H860" s="18">
        <v>0.30299999999999999</v>
      </c>
      <c r="I860" s="18">
        <v>0.42</v>
      </c>
      <c r="J860" s="18">
        <v>15</v>
      </c>
      <c r="K860" s="18">
        <v>12</v>
      </c>
      <c r="L860" s="18" t="s">
        <v>63</v>
      </c>
      <c r="M860" s="18" t="s">
        <v>64</v>
      </c>
      <c r="N860" s="18" t="s">
        <v>29</v>
      </c>
      <c r="O860" s="18">
        <v>8</v>
      </c>
      <c r="P860" s="18" t="s">
        <v>30</v>
      </c>
      <c r="Q860" s="18">
        <v>12.3</v>
      </c>
      <c r="R860" s="18">
        <f t="shared" si="81"/>
        <v>3</v>
      </c>
      <c r="S860" s="18">
        <f t="shared" si="82"/>
        <v>3</v>
      </c>
      <c r="T860" s="18">
        <f t="shared" si="83"/>
        <v>3</v>
      </c>
      <c r="U860" s="20" t="str">
        <f t="shared" si="84"/>
        <v>3</v>
      </c>
      <c r="V860" s="21">
        <f t="shared" si="85"/>
        <v>0.73472249999999995</v>
      </c>
      <c r="W860" s="21">
        <f t="shared" si="86"/>
        <v>0.73472249999999995</v>
      </c>
    </row>
    <row r="861" spans="1:23" x14ac:dyDescent="0.25">
      <c r="A861" s="18">
        <v>264</v>
      </c>
      <c r="B861" s="18" t="s">
        <v>17</v>
      </c>
      <c r="C861" s="18">
        <v>0.245</v>
      </c>
      <c r="D861" s="18">
        <v>0.19500000000000001</v>
      </c>
      <c r="E861" s="18">
        <v>0.06</v>
      </c>
      <c r="F861" s="18">
        <v>9.5000000000000001E-2</v>
      </c>
      <c r="G861" s="18">
        <v>4.4499999999999998E-2</v>
      </c>
      <c r="H861" s="18">
        <v>2.4500000000000001E-2</v>
      </c>
      <c r="I861" s="18">
        <v>2.5999999999999999E-2</v>
      </c>
      <c r="J861" s="18">
        <v>4</v>
      </c>
      <c r="K861" s="18">
        <v>10</v>
      </c>
      <c r="L861" s="18" t="s">
        <v>23</v>
      </c>
      <c r="M861" s="18" t="s">
        <v>24</v>
      </c>
      <c r="N861" s="18" t="s">
        <v>25</v>
      </c>
      <c r="O861" s="18">
        <v>5</v>
      </c>
      <c r="P861" s="18" t="s">
        <v>34</v>
      </c>
      <c r="Q861" s="18">
        <v>12.8</v>
      </c>
      <c r="R861" s="18">
        <f t="shared" si="81"/>
        <v>3</v>
      </c>
      <c r="S861" s="18">
        <f t="shared" si="82"/>
        <v>2</v>
      </c>
      <c r="T861" s="18">
        <f t="shared" si="83"/>
        <v>0</v>
      </c>
      <c r="U861" s="20" t="str">
        <f t="shared" si="84"/>
        <v>2</v>
      </c>
      <c r="V861" s="21">
        <f t="shared" si="85"/>
        <v>3.4833333333333334E-2</v>
      </c>
      <c r="W861" s="21">
        <f t="shared" si="86"/>
        <v>2.7866666666666668E-2</v>
      </c>
    </row>
    <row r="862" spans="1:23" x14ac:dyDescent="0.25">
      <c r="A862" s="18">
        <v>2468</v>
      </c>
      <c r="B862" s="18" t="s">
        <v>31</v>
      </c>
      <c r="C862" s="18">
        <v>0.51</v>
      </c>
      <c r="D862" s="18">
        <v>0.41499999999999998</v>
      </c>
      <c r="E862" s="18">
        <v>0.14000000000000001</v>
      </c>
      <c r="F862" s="18">
        <v>0.81850000000000001</v>
      </c>
      <c r="G862" s="18">
        <v>0.30249999999999999</v>
      </c>
      <c r="H862" s="18">
        <v>0.2155</v>
      </c>
      <c r="I862" s="18">
        <v>0.23499999999999999</v>
      </c>
      <c r="J862" s="18">
        <v>16</v>
      </c>
      <c r="K862" s="18">
        <v>13</v>
      </c>
      <c r="L862" s="18" t="s">
        <v>27</v>
      </c>
      <c r="M862" s="18" t="s">
        <v>28</v>
      </c>
      <c r="N862" s="18" t="s">
        <v>29</v>
      </c>
      <c r="O862" s="18">
        <v>8</v>
      </c>
      <c r="P862" s="18" t="s">
        <v>30</v>
      </c>
      <c r="Q862" s="18">
        <v>12.3</v>
      </c>
      <c r="R862" s="18">
        <f t="shared" si="81"/>
        <v>3</v>
      </c>
      <c r="S862" s="18">
        <f t="shared" si="82"/>
        <v>2</v>
      </c>
      <c r="T862" s="18">
        <f t="shared" si="83"/>
        <v>0</v>
      </c>
      <c r="U862" s="20" t="str">
        <f t="shared" si="84"/>
        <v>2</v>
      </c>
      <c r="V862" s="21">
        <f t="shared" si="85"/>
        <v>0.37719208333333332</v>
      </c>
      <c r="W862" s="21">
        <f t="shared" si="86"/>
        <v>0.3017536666666667</v>
      </c>
    </row>
    <row r="863" spans="1:23" x14ac:dyDescent="0.25">
      <c r="A863" s="18">
        <v>1985</v>
      </c>
      <c r="B863" s="18" t="s">
        <v>22</v>
      </c>
      <c r="C863" s="18">
        <v>0.75</v>
      </c>
      <c r="D863" s="18">
        <v>0.55000000000000004</v>
      </c>
      <c r="E863" s="18">
        <v>0.19500000000000001</v>
      </c>
      <c r="F863" s="18">
        <v>1.8325</v>
      </c>
      <c r="G863" s="18">
        <v>0.83</v>
      </c>
      <c r="H863" s="18">
        <v>0.36599999999999999</v>
      </c>
      <c r="I863" s="18">
        <v>0.44</v>
      </c>
      <c r="J863" s="18">
        <v>11</v>
      </c>
      <c r="K863" s="18">
        <v>4</v>
      </c>
      <c r="L863" s="18" t="s">
        <v>18</v>
      </c>
      <c r="M863" s="18" t="s">
        <v>19</v>
      </c>
      <c r="N863" s="18" t="s">
        <v>20</v>
      </c>
      <c r="O863" s="18">
        <v>6</v>
      </c>
      <c r="P863" s="18" t="s">
        <v>79</v>
      </c>
      <c r="Q863" s="18">
        <v>14.1</v>
      </c>
      <c r="R863" s="18">
        <f t="shared" si="81"/>
        <v>3</v>
      </c>
      <c r="S863" s="18">
        <f t="shared" si="82"/>
        <v>2</v>
      </c>
      <c r="T863" s="18">
        <f t="shared" si="83"/>
        <v>0</v>
      </c>
      <c r="U863" s="20" t="str">
        <f t="shared" si="84"/>
        <v>2</v>
      </c>
      <c r="V863" s="21">
        <f t="shared" si="85"/>
        <v>0.97580624999999999</v>
      </c>
      <c r="W863" s="21">
        <f t="shared" si="86"/>
        <v>0.78064500000000003</v>
      </c>
    </row>
    <row r="864" spans="1:23" x14ac:dyDescent="0.25">
      <c r="A864" s="18">
        <v>2663</v>
      </c>
      <c r="B864" s="18" t="s">
        <v>22</v>
      </c>
      <c r="C864" s="18">
        <v>0.56999999999999995</v>
      </c>
      <c r="D864" s="18">
        <v>0.45</v>
      </c>
      <c r="E864" s="18">
        <v>0.18</v>
      </c>
      <c r="F864" s="18">
        <v>0.90800000000000003</v>
      </c>
      <c r="G864" s="18">
        <v>0.40150000000000002</v>
      </c>
      <c r="H864" s="18">
        <v>0.217</v>
      </c>
      <c r="I864" s="18">
        <v>0.255</v>
      </c>
      <c r="J864" s="18">
        <v>9</v>
      </c>
      <c r="K864" s="18">
        <v>1</v>
      </c>
      <c r="L864" s="18" t="s">
        <v>65</v>
      </c>
      <c r="M864" s="18" t="s">
        <v>66</v>
      </c>
      <c r="N864" s="18" t="s">
        <v>29</v>
      </c>
      <c r="O864" s="18">
        <v>3</v>
      </c>
      <c r="P864" s="18" t="s">
        <v>39</v>
      </c>
      <c r="Q864" s="18">
        <v>3.6</v>
      </c>
      <c r="R864" s="18">
        <f t="shared" si="81"/>
        <v>3</v>
      </c>
      <c r="S864" s="18">
        <f t="shared" si="82"/>
        <v>2</v>
      </c>
      <c r="T864" s="18">
        <f t="shared" si="83"/>
        <v>0</v>
      </c>
      <c r="U864" s="20" t="str">
        <f t="shared" si="84"/>
        <v>2</v>
      </c>
      <c r="V864" s="21">
        <f t="shared" si="85"/>
        <v>0.43886666666666668</v>
      </c>
      <c r="W864" s="21">
        <f t="shared" si="86"/>
        <v>0.35109333333333337</v>
      </c>
    </row>
    <row r="865" spans="1:23" x14ac:dyDescent="0.25">
      <c r="A865" s="18">
        <v>1470</v>
      </c>
      <c r="B865" s="18" t="s">
        <v>31</v>
      </c>
      <c r="C865" s="18">
        <v>0.52500000000000002</v>
      </c>
      <c r="D865" s="18">
        <v>0.4</v>
      </c>
      <c r="E865" s="18">
        <v>0.14000000000000001</v>
      </c>
      <c r="F865" s="18">
        <v>0.72050000000000003</v>
      </c>
      <c r="G865" s="18">
        <v>0.36849999999999999</v>
      </c>
      <c r="H865" s="18">
        <v>0.14499999999999999</v>
      </c>
      <c r="I865" s="18">
        <v>0.17349999999999999</v>
      </c>
      <c r="J865" s="18">
        <v>8</v>
      </c>
      <c r="K865" s="18">
        <v>6</v>
      </c>
      <c r="L865" s="18" t="s">
        <v>40</v>
      </c>
      <c r="M865" s="18" t="s">
        <v>41</v>
      </c>
      <c r="N865" s="18" t="s">
        <v>42</v>
      </c>
      <c r="O865" s="18">
        <v>4</v>
      </c>
      <c r="P865" s="18" t="s">
        <v>59</v>
      </c>
      <c r="Q865" s="18">
        <v>6.1</v>
      </c>
      <c r="R865" s="18">
        <f t="shared" si="81"/>
        <v>3</v>
      </c>
      <c r="S865" s="18">
        <f t="shared" si="82"/>
        <v>2</v>
      </c>
      <c r="T865" s="18">
        <f t="shared" si="83"/>
        <v>0</v>
      </c>
      <c r="U865" s="20" t="str">
        <f t="shared" si="84"/>
        <v>2</v>
      </c>
      <c r="V865" s="21">
        <f t="shared" si="85"/>
        <v>0.33203041666666666</v>
      </c>
      <c r="W865" s="21">
        <f t="shared" si="86"/>
        <v>0.26562433333333335</v>
      </c>
    </row>
    <row r="866" spans="1:23" x14ac:dyDescent="0.25">
      <c r="A866" s="18">
        <v>1868</v>
      </c>
      <c r="B866" s="18" t="s">
        <v>17</v>
      </c>
      <c r="C866" s="18">
        <v>0.52500000000000002</v>
      </c>
      <c r="D866" s="18">
        <v>0.41499999999999998</v>
      </c>
      <c r="E866" s="18">
        <v>0.12</v>
      </c>
      <c r="F866" s="18">
        <v>0.59599999999999997</v>
      </c>
      <c r="G866" s="18">
        <v>0.28050000000000003</v>
      </c>
      <c r="H866" s="18">
        <v>0.12</v>
      </c>
      <c r="I866" s="18">
        <v>0.16950000000000001</v>
      </c>
      <c r="J866" s="18">
        <v>9</v>
      </c>
      <c r="K866" s="18">
        <v>7</v>
      </c>
      <c r="L866" s="18" t="s">
        <v>43</v>
      </c>
      <c r="M866" s="18" t="s">
        <v>44</v>
      </c>
      <c r="N866" s="18" t="s">
        <v>45</v>
      </c>
      <c r="O866" s="18">
        <v>10</v>
      </c>
      <c r="P866" s="18" t="s">
        <v>35</v>
      </c>
      <c r="Q866" s="18">
        <v>24.1</v>
      </c>
      <c r="R866" s="18">
        <f t="shared" si="81"/>
        <v>3</v>
      </c>
      <c r="S866" s="18">
        <f t="shared" si="82"/>
        <v>2</v>
      </c>
      <c r="T866" s="18">
        <f t="shared" si="83"/>
        <v>0</v>
      </c>
      <c r="U866" s="20" t="str">
        <f t="shared" si="84"/>
        <v>2</v>
      </c>
      <c r="V866" s="21">
        <f t="shared" si="85"/>
        <v>0.27415999999999996</v>
      </c>
      <c r="W866" s="21">
        <f t="shared" si="86"/>
        <v>0.21932799999999997</v>
      </c>
    </row>
    <row r="867" spans="1:23" x14ac:dyDescent="0.25">
      <c r="A867" s="18">
        <v>139</v>
      </c>
      <c r="B867" s="18" t="s">
        <v>22</v>
      </c>
      <c r="C867" s="18">
        <v>0.40500000000000003</v>
      </c>
      <c r="D867" s="18">
        <v>0.32500000000000001</v>
      </c>
      <c r="E867" s="18">
        <v>0.11</v>
      </c>
      <c r="F867" s="18">
        <v>0.35549999999999998</v>
      </c>
      <c r="G867" s="18">
        <v>0.151</v>
      </c>
      <c r="H867" s="18">
        <v>6.3E-2</v>
      </c>
      <c r="I867" s="18">
        <v>0.11700000000000001</v>
      </c>
      <c r="J867" s="18">
        <v>9</v>
      </c>
      <c r="K867" s="18">
        <v>5</v>
      </c>
      <c r="L867" s="18" t="s">
        <v>49</v>
      </c>
      <c r="M867" s="18" t="s">
        <v>50</v>
      </c>
      <c r="N867" s="18" t="s">
        <v>51</v>
      </c>
      <c r="O867" s="18">
        <v>6</v>
      </c>
      <c r="P867" s="18" t="s">
        <v>79</v>
      </c>
      <c r="Q867" s="18">
        <v>14.1</v>
      </c>
      <c r="R867" s="18">
        <f t="shared" si="81"/>
        <v>3</v>
      </c>
      <c r="S867" s="18">
        <f t="shared" si="82"/>
        <v>2</v>
      </c>
      <c r="T867" s="18">
        <f t="shared" si="83"/>
        <v>0</v>
      </c>
      <c r="U867" s="20" t="str">
        <f t="shared" si="84"/>
        <v>2</v>
      </c>
      <c r="V867" s="21">
        <f t="shared" si="85"/>
        <v>0.15049499999999999</v>
      </c>
      <c r="W867" s="21">
        <f t="shared" si="86"/>
        <v>0.120396</v>
      </c>
    </row>
    <row r="868" spans="1:23" x14ac:dyDescent="0.25">
      <c r="A868" s="18">
        <v>383</v>
      </c>
      <c r="B868" s="18" t="s">
        <v>31</v>
      </c>
      <c r="C868" s="18">
        <v>0.48499999999999999</v>
      </c>
      <c r="D868" s="18">
        <v>0.4</v>
      </c>
      <c r="E868" s="18">
        <v>0.13500000000000001</v>
      </c>
      <c r="F868" s="18">
        <v>0.66300000000000003</v>
      </c>
      <c r="G868" s="18">
        <v>0.313</v>
      </c>
      <c r="H868" s="18">
        <v>0.13700000000000001</v>
      </c>
      <c r="I868" s="18">
        <v>0.2</v>
      </c>
      <c r="J868" s="18">
        <v>10</v>
      </c>
      <c r="K868" s="18">
        <v>13</v>
      </c>
      <c r="L868" s="18" t="s">
        <v>27</v>
      </c>
      <c r="M868" s="18" t="s">
        <v>28</v>
      </c>
      <c r="N868" s="18" t="s">
        <v>29</v>
      </c>
      <c r="O868" s="18">
        <v>6</v>
      </c>
      <c r="P868" s="18" t="s">
        <v>79</v>
      </c>
      <c r="Q868" s="18">
        <v>14.1</v>
      </c>
      <c r="R868" s="18">
        <f t="shared" si="81"/>
        <v>3</v>
      </c>
      <c r="S868" s="18">
        <f t="shared" si="82"/>
        <v>2</v>
      </c>
      <c r="T868" s="18">
        <f t="shared" si="83"/>
        <v>0</v>
      </c>
      <c r="U868" s="20" t="str">
        <f t="shared" si="84"/>
        <v>2</v>
      </c>
      <c r="V868" s="21">
        <f t="shared" si="85"/>
        <v>0.30055999999999999</v>
      </c>
      <c r="W868" s="21">
        <f t="shared" si="86"/>
        <v>0.240448</v>
      </c>
    </row>
    <row r="869" spans="1:23" x14ac:dyDescent="0.25">
      <c r="A869" s="18">
        <v>55</v>
      </c>
      <c r="B869" s="18" t="s">
        <v>31</v>
      </c>
      <c r="C869" s="18">
        <v>0.40500000000000003</v>
      </c>
      <c r="D869" s="18">
        <v>0.31</v>
      </c>
      <c r="E869" s="18">
        <v>0.1</v>
      </c>
      <c r="F869" s="18">
        <v>0.38500000000000001</v>
      </c>
      <c r="G869" s="18">
        <v>0.17299999999999999</v>
      </c>
      <c r="H869" s="18">
        <v>9.1499999999999998E-2</v>
      </c>
      <c r="I869" s="18">
        <v>0.11</v>
      </c>
      <c r="J869" s="18">
        <v>7</v>
      </c>
      <c r="K869" s="18">
        <v>4</v>
      </c>
      <c r="L869" s="18" t="s">
        <v>18</v>
      </c>
      <c r="M869" s="18" t="s">
        <v>19</v>
      </c>
      <c r="N869" s="18" t="s">
        <v>20</v>
      </c>
      <c r="O869" s="18">
        <v>7</v>
      </c>
      <c r="P869" s="18" t="s">
        <v>26</v>
      </c>
      <c r="Q869" s="18">
        <v>2.5</v>
      </c>
      <c r="R869" s="18">
        <f t="shared" si="81"/>
        <v>3</v>
      </c>
      <c r="S869" s="18">
        <f t="shared" si="82"/>
        <v>2</v>
      </c>
      <c r="T869" s="18">
        <f t="shared" si="83"/>
        <v>0</v>
      </c>
      <c r="U869" s="20" t="str">
        <f t="shared" si="84"/>
        <v>2</v>
      </c>
      <c r="V869" s="21">
        <f t="shared" si="85"/>
        <v>0.16137916666666668</v>
      </c>
      <c r="W869" s="21">
        <f t="shared" si="86"/>
        <v>0.12910333333333335</v>
      </c>
    </row>
    <row r="870" spans="1:23" x14ac:dyDescent="0.25">
      <c r="A870" s="18">
        <v>2618</v>
      </c>
      <c r="B870" s="18" t="s">
        <v>31</v>
      </c>
      <c r="C870" s="18">
        <v>0.67</v>
      </c>
      <c r="D870" s="18">
        <v>0.52</v>
      </c>
      <c r="E870" s="18">
        <v>0.19</v>
      </c>
      <c r="F870" s="18">
        <v>1.6385000000000001</v>
      </c>
      <c r="G870" s="18">
        <v>0.8115</v>
      </c>
      <c r="H870" s="18">
        <v>0.36899999999999999</v>
      </c>
      <c r="I870" s="18">
        <v>0.39100000000000001</v>
      </c>
      <c r="J870" s="18">
        <v>9</v>
      </c>
      <c r="K870" s="18">
        <v>4</v>
      </c>
      <c r="L870" s="18" t="s">
        <v>18</v>
      </c>
      <c r="M870" s="18" t="s">
        <v>19</v>
      </c>
      <c r="N870" s="18" t="s">
        <v>20</v>
      </c>
      <c r="O870" s="18">
        <v>4</v>
      </c>
      <c r="P870" s="18" t="s">
        <v>59</v>
      </c>
      <c r="Q870" s="18">
        <v>6.1</v>
      </c>
      <c r="R870" s="18">
        <f t="shared" si="81"/>
        <v>3</v>
      </c>
      <c r="S870" s="18">
        <f t="shared" si="82"/>
        <v>3</v>
      </c>
      <c r="T870" s="18">
        <f t="shared" si="83"/>
        <v>3</v>
      </c>
      <c r="U870" s="20" t="str">
        <f t="shared" si="84"/>
        <v>3</v>
      </c>
      <c r="V870" s="21">
        <f t="shared" si="85"/>
        <v>0.84109666666666671</v>
      </c>
      <c r="W870" s="21">
        <f t="shared" si="86"/>
        <v>0.84109666666666671</v>
      </c>
    </row>
    <row r="871" spans="1:23" x14ac:dyDescent="0.25">
      <c r="A871" s="18">
        <v>3488</v>
      </c>
      <c r="B871" s="18" t="s">
        <v>17</v>
      </c>
      <c r="C871" s="18">
        <v>0.51</v>
      </c>
      <c r="D871" s="18">
        <v>0.40500000000000003</v>
      </c>
      <c r="E871" s="18">
        <v>0.13</v>
      </c>
      <c r="F871" s="18">
        <v>0.59899999999999998</v>
      </c>
      <c r="G871" s="18">
        <v>0.30649999999999999</v>
      </c>
      <c r="H871" s="18">
        <v>0.11550000000000001</v>
      </c>
      <c r="I871" s="18">
        <v>0.14849999999999999</v>
      </c>
      <c r="J871" s="18">
        <v>8</v>
      </c>
      <c r="K871" s="18">
        <v>10</v>
      </c>
      <c r="L871" s="18" t="s">
        <v>23</v>
      </c>
      <c r="M871" s="18" t="s">
        <v>24</v>
      </c>
      <c r="N871" s="18" t="s">
        <v>25</v>
      </c>
      <c r="O871" s="18">
        <v>9</v>
      </c>
      <c r="P871" s="18" t="s">
        <v>58</v>
      </c>
      <c r="Q871" s="18">
        <v>1.9</v>
      </c>
      <c r="R871" s="18">
        <f t="shared" si="81"/>
        <v>3</v>
      </c>
      <c r="S871" s="18">
        <f t="shared" si="82"/>
        <v>2</v>
      </c>
      <c r="T871" s="18">
        <f t="shared" si="83"/>
        <v>0</v>
      </c>
      <c r="U871" s="20" t="str">
        <f t="shared" si="84"/>
        <v>2</v>
      </c>
      <c r="V871" s="21">
        <f t="shared" si="85"/>
        <v>0.27404250000000002</v>
      </c>
      <c r="W871" s="21">
        <f t="shared" si="86"/>
        <v>0.21923400000000004</v>
      </c>
    </row>
    <row r="872" spans="1:23" x14ac:dyDescent="0.25">
      <c r="A872" s="18">
        <v>3372</v>
      </c>
      <c r="B872" s="18" t="s">
        <v>31</v>
      </c>
      <c r="C872" s="18">
        <v>0.33</v>
      </c>
      <c r="D872" s="18">
        <v>0.23499999999999999</v>
      </c>
      <c r="E872" s="18">
        <v>0.09</v>
      </c>
      <c r="F872" s="18">
        <v>0.16300000000000001</v>
      </c>
      <c r="G872" s="18">
        <v>6.1499999999999999E-2</v>
      </c>
      <c r="H872" s="18">
        <v>3.4000000000000002E-2</v>
      </c>
      <c r="I872" s="18">
        <v>5.5E-2</v>
      </c>
      <c r="J872" s="18">
        <v>10</v>
      </c>
      <c r="K872" s="18">
        <v>7</v>
      </c>
      <c r="L872" s="18" t="s">
        <v>43</v>
      </c>
      <c r="M872" s="18" t="s">
        <v>44</v>
      </c>
      <c r="N872" s="18" t="s">
        <v>45</v>
      </c>
      <c r="O872" s="18">
        <v>4</v>
      </c>
      <c r="P872" s="18" t="s">
        <v>59</v>
      </c>
      <c r="Q872" s="18">
        <v>6.1</v>
      </c>
      <c r="R872" s="18">
        <f t="shared" si="81"/>
        <v>3</v>
      </c>
      <c r="S872" s="18">
        <f t="shared" si="82"/>
        <v>2</v>
      </c>
      <c r="T872" s="18">
        <f t="shared" si="83"/>
        <v>0</v>
      </c>
      <c r="U872" s="20" t="str">
        <f t="shared" si="84"/>
        <v>2</v>
      </c>
      <c r="V872" s="21">
        <f t="shared" si="85"/>
        <v>6.3977499999999993E-2</v>
      </c>
      <c r="W872" s="21">
        <f t="shared" si="86"/>
        <v>5.1181999999999998E-2</v>
      </c>
    </row>
    <row r="873" spans="1:23" x14ac:dyDescent="0.25">
      <c r="A873" s="18">
        <v>2049</v>
      </c>
      <c r="B873" s="18" t="s">
        <v>17</v>
      </c>
      <c r="C873" s="18">
        <v>0.44</v>
      </c>
      <c r="D873" s="18">
        <v>0.30499999999999999</v>
      </c>
      <c r="E873" s="18">
        <v>0.115</v>
      </c>
      <c r="F873" s="18">
        <v>0.379</v>
      </c>
      <c r="G873" s="18">
        <v>0.16200000000000001</v>
      </c>
      <c r="H873" s="18">
        <v>9.0999999999999998E-2</v>
      </c>
      <c r="I873" s="18">
        <v>0.11</v>
      </c>
      <c r="J873" s="18">
        <v>9</v>
      </c>
      <c r="K873" s="18">
        <v>14</v>
      </c>
      <c r="L873" s="18" t="s">
        <v>60</v>
      </c>
      <c r="M873" s="18" t="s">
        <v>61</v>
      </c>
      <c r="N873" s="18" t="s">
        <v>62</v>
      </c>
      <c r="O873" s="18">
        <v>5</v>
      </c>
      <c r="P873" s="18" t="s">
        <v>34</v>
      </c>
      <c r="Q873" s="18">
        <v>12.8</v>
      </c>
      <c r="R873" s="18">
        <f t="shared" si="81"/>
        <v>3</v>
      </c>
      <c r="S873" s="18">
        <f t="shared" si="82"/>
        <v>2</v>
      </c>
      <c r="T873" s="18">
        <f t="shared" si="83"/>
        <v>0</v>
      </c>
      <c r="U873" s="20" t="str">
        <f t="shared" si="84"/>
        <v>2</v>
      </c>
      <c r="V873" s="21">
        <f t="shared" si="85"/>
        <v>0.16170666666666667</v>
      </c>
      <c r="W873" s="21">
        <f t="shared" si="86"/>
        <v>0.12936533333333333</v>
      </c>
    </row>
    <row r="874" spans="1:23" x14ac:dyDescent="0.25">
      <c r="A874" s="18">
        <v>2129</v>
      </c>
      <c r="B874" s="18" t="s">
        <v>31</v>
      </c>
      <c r="C874" s="18">
        <v>0.62</v>
      </c>
      <c r="D874" s="18">
        <v>0.51</v>
      </c>
      <c r="E874" s="18">
        <v>0.17499999999999999</v>
      </c>
      <c r="F874" s="18">
        <v>1.1505000000000001</v>
      </c>
      <c r="G874" s="18">
        <v>0.4375</v>
      </c>
      <c r="H874" s="18">
        <v>0.22650000000000001</v>
      </c>
      <c r="I874" s="18">
        <v>0.4</v>
      </c>
      <c r="J874" s="18">
        <v>12</v>
      </c>
      <c r="K874" s="18">
        <v>15</v>
      </c>
      <c r="L874" s="18" t="s">
        <v>32</v>
      </c>
      <c r="M874" s="18" t="s">
        <v>33</v>
      </c>
      <c r="N874" s="18" t="s">
        <v>29</v>
      </c>
      <c r="O874" s="18">
        <v>6</v>
      </c>
      <c r="P874" s="18" t="s">
        <v>79</v>
      </c>
      <c r="Q874" s="18">
        <v>14.1</v>
      </c>
      <c r="R874" s="18">
        <f t="shared" si="81"/>
        <v>3</v>
      </c>
      <c r="S874" s="18">
        <f t="shared" si="82"/>
        <v>3</v>
      </c>
      <c r="T874" s="18">
        <f t="shared" si="83"/>
        <v>3</v>
      </c>
      <c r="U874" s="20" t="str">
        <f t="shared" si="84"/>
        <v>3</v>
      </c>
      <c r="V874" s="21">
        <f t="shared" si="85"/>
        <v>0.57620875000000005</v>
      </c>
      <c r="W874" s="21">
        <f t="shared" si="86"/>
        <v>0.57620875000000005</v>
      </c>
    </row>
    <row r="875" spans="1:23" x14ac:dyDescent="0.25">
      <c r="A875" s="18">
        <v>920</v>
      </c>
      <c r="B875" s="18" t="s">
        <v>17</v>
      </c>
      <c r="C875" s="18">
        <v>0.41</v>
      </c>
      <c r="D875" s="18">
        <v>0.31</v>
      </c>
      <c r="E875" s="18">
        <v>0.09</v>
      </c>
      <c r="F875" s="18">
        <v>0.33350000000000002</v>
      </c>
      <c r="G875" s="18">
        <v>0.16350000000000001</v>
      </c>
      <c r="H875" s="18">
        <v>6.0999999999999999E-2</v>
      </c>
      <c r="I875" s="18">
        <v>9.0999999999999998E-2</v>
      </c>
      <c r="J875" s="18">
        <v>6</v>
      </c>
      <c r="K875" s="18">
        <v>5</v>
      </c>
      <c r="L875" s="18" t="s">
        <v>49</v>
      </c>
      <c r="M875" s="18" t="s">
        <v>50</v>
      </c>
      <c r="N875" s="18" t="s">
        <v>51</v>
      </c>
      <c r="O875" s="18">
        <v>2</v>
      </c>
      <c r="P875" s="18" t="s">
        <v>70</v>
      </c>
      <c r="Q875" s="18">
        <v>18</v>
      </c>
      <c r="R875" s="18">
        <f t="shared" si="81"/>
        <v>3</v>
      </c>
      <c r="S875" s="18">
        <f t="shared" si="82"/>
        <v>2</v>
      </c>
      <c r="T875" s="18">
        <f t="shared" si="83"/>
        <v>0</v>
      </c>
      <c r="U875" s="20" t="str">
        <f t="shared" si="84"/>
        <v>2</v>
      </c>
      <c r="V875" s="21">
        <f t="shared" si="85"/>
        <v>0.13951416666666666</v>
      </c>
      <c r="W875" s="21">
        <f t="shared" si="86"/>
        <v>0.11161133333333334</v>
      </c>
    </row>
    <row r="876" spans="1:23" x14ac:dyDescent="0.25">
      <c r="A876" s="18">
        <v>1080</v>
      </c>
      <c r="B876" s="18" t="s">
        <v>17</v>
      </c>
      <c r="C876" s="18">
        <v>0.42499999999999999</v>
      </c>
      <c r="D876" s="18">
        <v>0.32500000000000001</v>
      </c>
      <c r="E876" s="18">
        <v>0.115</v>
      </c>
      <c r="F876" s="18">
        <v>0.36849999999999999</v>
      </c>
      <c r="G876" s="18">
        <v>0.16200000000000001</v>
      </c>
      <c r="H876" s="18">
        <v>8.6499999999999994E-2</v>
      </c>
      <c r="I876" s="18">
        <v>0.1045</v>
      </c>
      <c r="J876" s="18">
        <v>7</v>
      </c>
      <c r="K876" s="18">
        <v>11</v>
      </c>
      <c r="L876" s="18" t="s">
        <v>37</v>
      </c>
      <c r="M876" s="18" t="s">
        <v>38</v>
      </c>
      <c r="N876" s="18" t="s">
        <v>29</v>
      </c>
      <c r="O876" s="18">
        <v>5</v>
      </c>
      <c r="P876" s="18" t="s">
        <v>34</v>
      </c>
      <c r="Q876" s="18">
        <v>12.8</v>
      </c>
      <c r="R876" s="18">
        <f t="shared" si="81"/>
        <v>3</v>
      </c>
      <c r="S876" s="18">
        <f t="shared" si="82"/>
        <v>2</v>
      </c>
      <c r="T876" s="18">
        <f t="shared" si="83"/>
        <v>0</v>
      </c>
      <c r="U876" s="20" t="str">
        <f t="shared" si="84"/>
        <v>2</v>
      </c>
      <c r="V876" s="21">
        <f t="shared" si="85"/>
        <v>0.15753375</v>
      </c>
      <c r="W876" s="21">
        <f t="shared" si="86"/>
        <v>0.126027</v>
      </c>
    </row>
    <row r="877" spans="1:23" x14ac:dyDescent="0.25">
      <c r="A877" s="18">
        <v>1477</v>
      </c>
      <c r="B877" s="18" t="s">
        <v>22</v>
      </c>
      <c r="C877" s="18">
        <v>0.56000000000000005</v>
      </c>
      <c r="D877" s="18">
        <v>0.435</v>
      </c>
      <c r="E877" s="18">
        <v>0.15</v>
      </c>
      <c r="F877" s="18">
        <v>0.87150000000000005</v>
      </c>
      <c r="G877" s="18">
        <v>0.47549999999999998</v>
      </c>
      <c r="H877" s="18">
        <v>0.1835</v>
      </c>
      <c r="I877" s="18">
        <v>0.1835</v>
      </c>
      <c r="J877" s="18">
        <v>9</v>
      </c>
      <c r="K877" s="18">
        <v>5</v>
      </c>
      <c r="L877" s="18" t="s">
        <v>49</v>
      </c>
      <c r="M877" s="18" t="s">
        <v>50</v>
      </c>
      <c r="N877" s="18" t="s">
        <v>51</v>
      </c>
      <c r="O877" s="18">
        <v>1</v>
      </c>
      <c r="P877" s="18" t="s">
        <v>21</v>
      </c>
      <c r="Q877" s="18">
        <v>22.1</v>
      </c>
      <c r="R877" s="18">
        <f t="shared" si="81"/>
        <v>3</v>
      </c>
      <c r="S877" s="18">
        <f t="shared" si="82"/>
        <v>2</v>
      </c>
      <c r="T877" s="18">
        <f t="shared" si="83"/>
        <v>0</v>
      </c>
      <c r="U877" s="20" t="str">
        <f t="shared" si="84"/>
        <v>2</v>
      </c>
      <c r="V877" s="21">
        <f t="shared" si="85"/>
        <v>0.41323625000000003</v>
      </c>
      <c r="W877" s="21">
        <f t="shared" si="86"/>
        <v>0.33058900000000002</v>
      </c>
    </row>
    <row r="878" spans="1:23" x14ac:dyDescent="0.25">
      <c r="A878" s="18">
        <v>1164</v>
      </c>
      <c r="B878" s="18" t="s">
        <v>31</v>
      </c>
      <c r="C878" s="18">
        <v>0.61</v>
      </c>
      <c r="D878" s="18">
        <v>0.47</v>
      </c>
      <c r="E878" s="18">
        <v>0.16500000000000001</v>
      </c>
      <c r="F878" s="18">
        <v>1.052</v>
      </c>
      <c r="G878" s="18">
        <v>0.498</v>
      </c>
      <c r="H878" s="18">
        <v>0.24199999999999999</v>
      </c>
      <c r="I878" s="18">
        <v>0.26700000000000002</v>
      </c>
      <c r="J878" s="18">
        <v>9</v>
      </c>
      <c r="K878" s="18">
        <v>6</v>
      </c>
      <c r="L878" s="18" t="s">
        <v>40</v>
      </c>
      <c r="M878" s="18" t="s">
        <v>41</v>
      </c>
      <c r="N878" s="18" t="s">
        <v>42</v>
      </c>
      <c r="O878" s="18">
        <v>9</v>
      </c>
      <c r="P878" s="18" t="s">
        <v>58</v>
      </c>
      <c r="Q878" s="18">
        <v>1.9</v>
      </c>
      <c r="R878" s="18">
        <f t="shared" si="81"/>
        <v>3</v>
      </c>
      <c r="S878" s="18">
        <f t="shared" si="82"/>
        <v>3</v>
      </c>
      <c r="T878" s="18">
        <f t="shared" si="83"/>
        <v>3</v>
      </c>
      <c r="U878" s="20" t="str">
        <f t="shared" si="84"/>
        <v>3</v>
      </c>
      <c r="V878" s="21">
        <f t="shared" si="85"/>
        <v>0.51635666666666669</v>
      </c>
      <c r="W878" s="21">
        <f t="shared" si="86"/>
        <v>0.51635666666666669</v>
      </c>
    </row>
    <row r="879" spans="1:23" x14ac:dyDescent="0.25">
      <c r="A879" s="18">
        <v>2842</v>
      </c>
      <c r="B879" s="18" t="s">
        <v>31</v>
      </c>
      <c r="C879" s="18">
        <v>0.59499999999999997</v>
      </c>
      <c r="D879" s="18">
        <v>0.435</v>
      </c>
      <c r="E879" s="18">
        <v>0.16</v>
      </c>
      <c r="F879" s="18">
        <v>1.0569999999999999</v>
      </c>
      <c r="G879" s="18">
        <v>0.42549999999999999</v>
      </c>
      <c r="H879" s="18">
        <v>0.224</v>
      </c>
      <c r="I879" s="18">
        <v>0.31</v>
      </c>
      <c r="J879" s="18">
        <v>9</v>
      </c>
      <c r="K879" s="18">
        <v>2</v>
      </c>
      <c r="L879" s="18" t="s">
        <v>52</v>
      </c>
      <c r="M879" s="18" t="s">
        <v>53</v>
      </c>
      <c r="N879" s="18" t="s">
        <v>54</v>
      </c>
      <c r="O879" s="18">
        <v>1</v>
      </c>
      <c r="P879" s="18" t="s">
        <v>21</v>
      </c>
      <c r="Q879" s="18">
        <v>22.1</v>
      </c>
      <c r="R879" s="18">
        <f t="shared" si="81"/>
        <v>3</v>
      </c>
      <c r="S879" s="18">
        <f t="shared" si="82"/>
        <v>3</v>
      </c>
      <c r="T879" s="18">
        <f t="shared" si="83"/>
        <v>3</v>
      </c>
      <c r="U879" s="20" t="str">
        <f t="shared" si="84"/>
        <v>3</v>
      </c>
      <c r="V879" s="21">
        <f t="shared" si="85"/>
        <v>0.50912166666666669</v>
      </c>
      <c r="W879" s="21">
        <f t="shared" si="86"/>
        <v>0.50912166666666669</v>
      </c>
    </row>
    <row r="880" spans="1:23" x14ac:dyDescent="0.25">
      <c r="A880" s="18">
        <v>221</v>
      </c>
      <c r="B880" s="18" t="s">
        <v>22</v>
      </c>
      <c r="C880" s="18">
        <v>0.44500000000000001</v>
      </c>
      <c r="D880" s="18">
        <v>0.32500000000000001</v>
      </c>
      <c r="E880" s="18">
        <v>0.125</v>
      </c>
      <c r="F880" s="18">
        <v>0.45500000000000002</v>
      </c>
      <c r="G880" s="18">
        <v>0.17849999999999999</v>
      </c>
      <c r="H880" s="18">
        <v>0.1125</v>
      </c>
      <c r="I880" s="18">
        <v>0.14000000000000001</v>
      </c>
      <c r="J880" s="18">
        <v>9</v>
      </c>
      <c r="K880" s="18">
        <v>12</v>
      </c>
      <c r="L880" s="18" t="s">
        <v>63</v>
      </c>
      <c r="M880" s="18" t="s">
        <v>64</v>
      </c>
      <c r="N880" s="18" t="s">
        <v>29</v>
      </c>
      <c r="O880" s="18">
        <v>6</v>
      </c>
      <c r="P880" s="18" t="s">
        <v>79</v>
      </c>
      <c r="Q880" s="18">
        <v>14.1</v>
      </c>
      <c r="R880" s="18">
        <f t="shared" si="81"/>
        <v>3</v>
      </c>
      <c r="S880" s="18">
        <f t="shared" si="82"/>
        <v>2</v>
      </c>
      <c r="T880" s="18">
        <f t="shared" si="83"/>
        <v>0</v>
      </c>
      <c r="U880" s="20" t="str">
        <f t="shared" si="84"/>
        <v>2</v>
      </c>
      <c r="V880" s="21">
        <f t="shared" si="85"/>
        <v>0.1967875</v>
      </c>
      <c r="W880" s="21">
        <f t="shared" si="86"/>
        <v>0.15743000000000001</v>
      </c>
    </row>
    <row r="881" spans="1:23" x14ac:dyDescent="0.25">
      <c r="A881" s="18">
        <v>413</v>
      </c>
      <c r="B881" s="18" t="s">
        <v>22</v>
      </c>
      <c r="C881" s="18">
        <v>0.57999999999999996</v>
      </c>
      <c r="D881" s="18">
        <v>0.46</v>
      </c>
      <c r="E881" s="18">
        <v>0.12</v>
      </c>
      <c r="F881" s="18">
        <v>0.99350000000000005</v>
      </c>
      <c r="G881" s="18">
        <v>0.46250000000000002</v>
      </c>
      <c r="H881" s="18">
        <v>0.23849999999999999</v>
      </c>
      <c r="I881" s="18">
        <v>0.28000000000000003</v>
      </c>
      <c r="J881" s="18">
        <v>11</v>
      </c>
      <c r="K881" s="18">
        <v>8</v>
      </c>
      <c r="L881" s="18" t="s">
        <v>55</v>
      </c>
      <c r="M881" s="18" t="s">
        <v>56</v>
      </c>
      <c r="N881" s="18" t="s">
        <v>57</v>
      </c>
      <c r="O881" s="18">
        <v>8</v>
      </c>
      <c r="P881" s="18" t="s">
        <v>30</v>
      </c>
      <c r="Q881" s="18">
        <v>12.3</v>
      </c>
      <c r="R881" s="18">
        <f t="shared" si="81"/>
        <v>3</v>
      </c>
      <c r="S881" s="18">
        <f t="shared" si="82"/>
        <v>2</v>
      </c>
      <c r="T881" s="18">
        <f t="shared" si="83"/>
        <v>0</v>
      </c>
      <c r="U881" s="20" t="str">
        <f t="shared" si="84"/>
        <v>2</v>
      </c>
      <c r="V881" s="21">
        <f t="shared" si="85"/>
        <v>0.47356833333333331</v>
      </c>
      <c r="W881" s="21">
        <f t="shared" si="86"/>
        <v>0.37885466666666667</v>
      </c>
    </row>
    <row r="882" spans="1:23" x14ac:dyDescent="0.25">
      <c r="A882" s="18">
        <v>1887</v>
      </c>
      <c r="B882" s="18" t="s">
        <v>31</v>
      </c>
      <c r="C882" s="18">
        <v>0.55500000000000005</v>
      </c>
      <c r="D882" s="18">
        <v>0.45500000000000002</v>
      </c>
      <c r="E882" s="18">
        <v>0.13500000000000001</v>
      </c>
      <c r="F882" s="18">
        <v>0.83699999999999997</v>
      </c>
      <c r="G882" s="18">
        <v>0.38200000000000001</v>
      </c>
      <c r="H882" s="18">
        <v>0.17100000000000001</v>
      </c>
      <c r="I882" s="18">
        <v>0.23499999999999999</v>
      </c>
      <c r="J882" s="18">
        <v>9</v>
      </c>
      <c r="K882" s="18">
        <v>3</v>
      </c>
      <c r="L882" s="18" t="s">
        <v>46</v>
      </c>
      <c r="M882" s="18" t="s">
        <v>47</v>
      </c>
      <c r="N882" s="18" t="s">
        <v>48</v>
      </c>
      <c r="O882" s="18">
        <v>6</v>
      </c>
      <c r="P882" s="18" t="s">
        <v>79</v>
      </c>
      <c r="Q882" s="18">
        <v>14.1</v>
      </c>
      <c r="R882" s="18">
        <f t="shared" si="81"/>
        <v>3</v>
      </c>
      <c r="S882" s="18">
        <f t="shared" si="82"/>
        <v>2</v>
      </c>
      <c r="T882" s="18">
        <f t="shared" si="83"/>
        <v>0</v>
      </c>
      <c r="U882" s="20" t="str">
        <f t="shared" si="84"/>
        <v>2</v>
      </c>
      <c r="V882" s="21">
        <f t="shared" si="85"/>
        <v>0.39687749999999994</v>
      </c>
      <c r="W882" s="21">
        <f t="shared" si="86"/>
        <v>0.31750199999999995</v>
      </c>
    </row>
    <row r="883" spans="1:23" x14ac:dyDescent="0.25">
      <c r="A883" s="18">
        <v>1134</v>
      </c>
      <c r="B883" s="18" t="s">
        <v>31</v>
      </c>
      <c r="C883" s="18">
        <v>0.56999999999999995</v>
      </c>
      <c r="D883" s="18">
        <v>0.46</v>
      </c>
      <c r="E883" s="18">
        <v>0.15</v>
      </c>
      <c r="F883" s="18">
        <v>1.0375000000000001</v>
      </c>
      <c r="G883" s="18">
        <v>0.54149999999999998</v>
      </c>
      <c r="H883" s="18">
        <v>0.20349999999999999</v>
      </c>
      <c r="I883" s="18">
        <v>0.25</v>
      </c>
      <c r="J883" s="18">
        <v>9</v>
      </c>
      <c r="K883" s="18">
        <v>13</v>
      </c>
      <c r="L883" s="18" t="s">
        <v>27</v>
      </c>
      <c r="M883" s="18" t="s">
        <v>28</v>
      </c>
      <c r="N883" s="18" t="s">
        <v>29</v>
      </c>
      <c r="O883" s="18">
        <v>6</v>
      </c>
      <c r="P883" s="18" t="s">
        <v>79</v>
      </c>
      <c r="Q883" s="18">
        <v>14.1</v>
      </c>
      <c r="R883" s="18">
        <f t="shared" si="81"/>
        <v>3</v>
      </c>
      <c r="S883" s="18">
        <f t="shared" si="82"/>
        <v>3</v>
      </c>
      <c r="T883" s="18">
        <f t="shared" si="83"/>
        <v>3</v>
      </c>
      <c r="U883" s="20" t="str">
        <f t="shared" si="84"/>
        <v>3</v>
      </c>
      <c r="V883" s="21">
        <f t="shared" si="85"/>
        <v>0.49800000000000011</v>
      </c>
      <c r="W883" s="21">
        <f t="shared" si="86"/>
        <v>0.49800000000000011</v>
      </c>
    </row>
    <row r="884" spans="1:23" x14ac:dyDescent="0.25">
      <c r="A884" s="18">
        <v>2173</v>
      </c>
      <c r="B884" s="18" t="s">
        <v>17</v>
      </c>
      <c r="C884" s="18">
        <v>0.215</v>
      </c>
      <c r="D884" s="18">
        <v>0.15</v>
      </c>
      <c r="E884" s="18">
        <v>0.03</v>
      </c>
      <c r="F884" s="18">
        <v>3.85E-2</v>
      </c>
      <c r="G884" s="18">
        <v>1.15E-2</v>
      </c>
      <c r="H884" s="18">
        <v>5.0000000000000001E-3</v>
      </c>
      <c r="I884" s="18">
        <v>0.01</v>
      </c>
      <c r="J884" s="18">
        <v>5</v>
      </c>
      <c r="K884" s="18">
        <v>4</v>
      </c>
      <c r="L884" s="18" t="s">
        <v>18</v>
      </c>
      <c r="M884" s="18" t="s">
        <v>19</v>
      </c>
      <c r="N884" s="18" t="s">
        <v>20</v>
      </c>
      <c r="O884" s="18">
        <v>4</v>
      </c>
      <c r="P884" s="18" t="s">
        <v>59</v>
      </c>
      <c r="Q884" s="18">
        <v>6.1</v>
      </c>
      <c r="R884" s="18">
        <f t="shared" si="81"/>
        <v>3</v>
      </c>
      <c r="S884" s="18">
        <f t="shared" si="82"/>
        <v>2</v>
      </c>
      <c r="T884" s="18">
        <f t="shared" si="83"/>
        <v>0</v>
      </c>
      <c r="U884" s="20" t="str">
        <f t="shared" si="84"/>
        <v>2</v>
      </c>
      <c r="V884" s="21">
        <f t="shared" si="85"/>
        <v>1.3442916666666667E-2</v>
      </c>
      <c r="W884" s="21">
        <f t="shared" si="86"/>
        <v>1.0754333333333334E-2</v>
      </c>
    </row>
    <row r="885" spans="1:23" x14ac:dyDescent="0.25">
      <c r="A885" s="18">
        <v>2891</v>
      </c>
      <c r="B885" s="18" t="s">
        <v>31</v>
      </c>
      <c r="C885" s="18">
        <v>0.52</v>
      </c>
      <c r="D885" s="18">
        <v>0.46500000000000002</v>
      </c>
      <c r="E885" s="18">
        <v>0.15</v>
      </c>
      <c r="F885" s="18">
        <v>0.95050000000000001</v>
      </c>
      <c r="G885" s="18">
        <v>0.45600000000000002</v>
      </c>
      <c r="H885" s="18">
        <v>0.19900000000000001</v>
      </c>
      <c r="I885" s="18">
        <v>0.255</v>
      </c>
      <c r="J885" s="18">
        <v>8</v>
      </c>
      <c r="K885" s="18">
        <v>12</v>
      </c>
      <c r="L885" s="18" t="s">
        <v>63</v>
      </c>
      <c r="M885" s="18" t="s">
        <v>64</v>
      </c>
      <c r="N885" s="18" t="s">
        <v>29</v>
      </c>
      <c r="O885" s="18">
        <v>10</v>
      </c>
      <c r="P885" s="18" t="s">
        <v>35</v>
      </c>
      <c r="Q885" s="18">
        <v>24.1</v>
      </c>
      <c r="R885" s="18">
        <f t="shared" si="81"/>
        <v>3</v>
      </c>
      <c r="S885" s="18">
        <f t="shared" si="82"/>
        <v>3</v>
      </c>
      <c r="T885" s="18">
        <f t="shared" si="83"/>
        <v>3</v>
      </c>
      <c r="U885" s="20" t="str">
        <f t="shared" si="84"/>
        <v>3</v>
      </c>
      <c r="V885" s="21">
        <f t="shared" si="85"/>
        <v>0.44911124999999996</v>
      </c>
      <c r="W885" s="21">
        <f t="shared" si="86"/>
        <v>0.44911124999999996</v>
      </c>
    </row>
    <row r="886" spans="1:23" x14ac:dyDescent="0.25">
      <c r="A886" s="18">
        <v>3156</v>
      </c>
      <c r="B886" s="18" t="s">
        <v>31</v>
      </c>
      <c r="C886" s="18">
        <v>0.505</v>
      </c>
      <c r="D886" s="18">
        <v>0.39500000000000002</v>
      </c>
      <c r="E886" s="18">
        <v>0.125</v>
      </c>
      <c r="F886" s="18">
        <v>0.63500000000000001</v>
      </c>
      <c r="G886" s="18">
        <v>0.28999999999999998</v>
      </c>
      <c r="H886" s="18">
        <v>0.1555</v>
      </c>
      <c r="I886" s="18">
        <v>0.17499999999999999</v>
      </c>
      <c r="J886" s="18">
        <v>9</v>
      </c>
      <c r="K886" s="18">
        <v>1</v>
      </c>
      <c r="L886" s="18" t="s">
        <v>65</v>
      </c>
      <c r="M886" s="18" t="s">
        <v>66</v>
      </c>
      <c r="N886" s="18" t="s">
        <v>29</v>
      </c>
      <c r="O886" s="18">
        <v>7</v>
      </c>
      <c r="P886" s="18" t="s">
        <v>26</v>
      </c>
      <c r="Q886" s="18">
        <v>2.5</v>
      </c>
      <c r="R886" s="18">
        <f t="shared" si="81"/>
        <v>3</v>
      </c>
      <c r="S886" s="18">
        <f t="shared" si="82"/>
        <v>2</v>
      </c>
      <c r="T886" s="18">
        <f t="shared" si="83"/>
        <v>0</v>
      </c>
      <c r="U886" s="20" t="str">
        <f t="shared" si="84"/>
        <v>2</v>
      </c>
      <c r="V886" s="21">
        <f t="shared" si="85"/>
        <v>0.28839583333333335</v>
      </c>
      <c r="W886" s="21">
        <f t="shared" si="86"/>
        <v>0.23071666666666668</v>
      </c>
    </row>
    <row r="887" spans="1:23" x14ac:dyDescent="0.25">
      <c r="A887" s="18">
        <v>1948</v>
      </c>
      <c r="B887" s="18" t="s">
        <v>31</v>
      </c>
      <c r="C887" s="18">
        <v>0.63500000000000001</v>
      </c>
      <c r="D887" s="18">
        <v>0.5</v>
      </c>
      <c r="E887" s="18">
        <v>0.16500000000000001</v>
      </c>
      <c r="F887" s="18">
        <v>1.2729999999999999</v>
      </c>
      <c r="G887" s="18">
        <v>0.65349999999999997</v>
      </c>
      <c r="H887" s="18">
        <v>0.21299999999999999</v>
      </c>
      <c r="I887" s="18">
        <v>0.36499999999999999</v>
      </c>
      <c r="J887" s="18">
        <v>12</v>
      </c>
      <c r="K887" s="18">
        <v>4</v>
      </c>
      <c r="L887" s="18" t="s">
        <v>18</v>
      </c>
      <c r="M887" s="18" t="s">
        <v>19</v>
      </c>
      <c r="N887" s="18" t="s">
        <v>20</v>
      </c>
      <c r="O887" s="18">
        <v>3</v>
      </c>
      <c r="P887" s="18" t="s">
        <v>39</v>
      </c>
      <c r="Q887" s="18">
        <v>3.6</v>
      </c>
      <c r="R887" s="18">
        <f t="shared" si="81"/>
        <v>3</v>
      </c>
      <c r="S887" s="18">
        <f t="shared" si="82"/>
        <v>3</v>
      </c>
      <c r="T887" s="18">
        <f t="shared" si="83"/>
        <v>3</v>
      </c>
      <c r="U887" s="20" t="str">
        <f t="shared" si="84"/>
        <v>3</v>
      </c>
      <c r="V887" s="21">
        <f t="shared" si="85"/>
        <v>0.63649999999999984</v>
      </c>
      <c r="W887" s="21">
        <f t="shared" si="86"/>
        <v>0.63649999999999984</v>
      </c>
    </row>
    <row r="888" spans="1:23" x14ac:dyDescent="0.25">
      <c r="A888" s="18">
        <v>2533</v>
      </c>
      <c r="B888" s="18" t="s">
        <v>22</v>
      </c>
      <c r="C888" s="18">
        <v>0.625</v>
      </c>
      <c r="D888" s="18">
        <v>0.49</v>
      </c>
      <c r="E888" s="18">
        <v>0.155</v>
      </c>
      <c r="F888" s="18">
        <v>1.33</v>
      </c>
      <c r="G888" s="18">
        <v>0.66749999999999998</v>
      </c>
      <c r="H888" s="18">
        <v>0.25900000000000001</v>
      </c>
      <c r="I888" s="18">
        <v>0.33</v>
      </c>
      <c r="J888" s="18">
        <v>10</v>
      </c>
      <c r="K888" s="18">
        <v>13</v>
      </c>
      <c r="L888" s="18" t="s">
        <v>27</v>
      </c>
      <c r="M888" s="18" t="s">
        <v>28</v>
      </c>
      <c r="N888" s="18" t="s">
        <v>29</v>
      </c>
      <c r="O888" s="18">
        <v>10</v>
      </c>
      <c r="P888" s="18" t="s">
        <v>35</v>
      </c>
      <c r="Q888" s="18">
        <v>24.1</v>
      </c>
      <c r="R888" s="18">
        <f t="shared" si="81"/>
        <v>3</v>
      </c>
      <c r="S888" s="18">
        <f t="shared" si="82"/>
        <v>2</v>
      </c>
      <c r="T888" s="18">
        <f t="shared" si="83"/>
        <v>0</v>
      </c>
      <c r="U888" s="20" t="str">
        <f t="shared" si="84"/>
        <v>2</v>
      </c>
      <c r="V888" s="21">
        <f t="shared" si="85"/>
        <v>0.6583500000000001</v>
      </c>
      <c r="W888" s="21">
        <f t="shared" si="86"/>
        <v>0.52668000000000015</v>
      </c>
    </row>
    <row r="889" spans="1:23" x14ac:dyDescent="0.25">
      <c r="A889" s="18">
        <v>2057</v>
      </c>
      <c r="B889" s="18" t="s">
        <v>22</v>
      </c>
      <c r="C889" s="18">
        <v>0.47499999999999998</v>
      </c>
      <c r="D889" s="18">
        <v>0.38</v>
      </c>
      <c r="E889" s="18">
        <v>0.14000000000000001</v>
      </c>
      <c r="F889" s="18">
        <v>0.68899999999999995</v>
      </c>
      <c r="G889" s="18">
        <v>0.3165</v>
      </c>
      <c r="H889" s="18">
        <v>0.13150000000000001</v>
      </c>
      <c r="I889" s="18">
        <v>0.19550000000000001</v>
      </c>
      <c r="J889" s="18">
        <v>7</v>
      </c>
      <c r="K889" s="18">
        <v>7</v>
      </c>
      <c r="L889" s="18" t="s">
        <v>43</v>
      </c>
      <c r="M889" s="18" t="s">
        <v>44</v>
      </c>
      <c r="N889" s="18" t="s">
        <v>45</v>
      </c>
      <c r="O889" s="18">
        <v>8</v>
      </c>
      <c r="P889" s="18" t="s">
        <v>30</v>
      </c>
      <c r="Q889" s="18">
        <v>12.3</v>
      </c>
      <c r="R889" s="18">
        <f t="shared" si="81"/>
        <v>3</v>
      </c>
      <c r="S889" s="18">
        <f t="shared" si="82"/>
        <v>2</v>
      </c>
      <c r="T889" s="18">
        <f t="shared" si="83"/>
        <v>0</v>
      </c>
      <c r="U889" s="20" t="str">
        <f t="shared" si="84"/>
        <v>2</v>
      </c>
      <c r="V889" s="21">
        <f t="shared" si="85"/>
        <v>0.30947583333333328</v>
      </c>
      <c r="W889" s="21">
        <f t="shared" si="86"/>
        <v>0.24758066666666664</v>
      </c>
    </row>
    <row r="890" spans="1:23" x14ac:dyDescent="0.25">
      <c r="A890" s="18">
        <v>1835</v>
      </c>
      <c r="B890" s="18" t="s">
        <v>17</v>
      </c>
      <c r="C890" s="18">
        <v>0.41</v>
      </c>
      <c r="D890" s="18">
        <v>0.315</v>
      </c>
      <c r="E890" s="18">
        <v>9.5000000000000001E-2</v>
      </c>
      <c r="F890" s="18">
        <v>0.28050000000000003</v>
      </c>
      <c r="G890" s="18">
        <v>0.114</v>
      </c>
      <c r="H890" s="18">
        <v>3.4500000000000003E-2</v>
      </c>
      <c r="I890" s="18">
        <v>0.11</v>
      </c>
      <c r="J890" s="18">
        <v>7</v>
      </c>
      <c r="K890" s="18">
        <v>1</v>
      </c>
      <c r="L890" s="18" t="s">
        <v>65</v>
      </c>
      <c r="M890" s="18" t="s">
        <v>66</v>
      </c>
      <c r="N890" s="18" t="s">
        <v>29</v>
      </c>
      <c r="O890" s="18">
        <v>4</v>
      </c>
      <c r="P890" s="18" t="s">
        <v>59</v>
      </c>
      <c r="Q890" s="18">
        <v>6.1</v>
      </c>
      <c r="R890" s="18">
        <f t="shared" si="81"/>
        <v>3</v>
      </c>
      <c r="S890" s="18">
        <f t="shared" si="82"/>
        <v>2</v>
      </c>
      <c r="T890" s="18">
        <f t="shared" si="83"/>
        <v>0</v>
      </c>
      <c r="U890" s="20" t="str">
        <f t="shared" si="84"/>
        <v>2</v>
      </c>
      <c r="V890" s="21">
        <f t="shared" si="85"/>
        <v>0.11781000000000001</v>
      </c>
      <c r="W890" s="21">
        <f t="shared" si="86"/>
        <v>9.4248000000000012E-2</v>
      </c>
    </row>
    <row r="891" spans="1:23" x14ac:dyDescent="0.25">
      <c r="A891" s="18">
        <v>3935</v>
      </c>
      <c r="B891" s="18" t="s">
        <v>17</v>
      </c>
      <c r="C891" s="18">
        <v>0.23499999999999999</v>
      </c>
      <c r="D891" s="18">
        <v>0.17499999999999999</v>
      </c>
      <c r="E891" s="18">
        <v>0.08</v>
      </c>
      <c r="F891" s="18">
        <v>6.4500000000000002E-2</v>
      </c>
      <c r="G891" s="18">
        <v>2.1499999999999998E-2</v>
      </c>
      <c r="H891" s="18">
        <v>1.7500000000000002E-2</v>
      </c>
      <c r="I891" s="18">
        <v>2.1499999999999998E-2</v>
      </c>
      <c r="J891" s="18">
        <v>5</v>
      </c>
      <c r="K891" s="18">
        <v>12</v>
      </c>
      <c r="L891" s="18" t="s">
        <v>63</v>
      </c>
      <c r="M891" s="18" t="s">
        <v>64</v>
      </c>
      <c r="N891" s="18" t="s">
        <v>29</v>
      </c>
      <c r="O891" s="18">
        <v>7</v>
      </c>
      <c r="P891" s="18" t="s">
        <v>26</v>
      </c>
      <c r="Q891" s="18">
        <v>2.5</v>
      </c>
      <c r="R891" s="18">
        <f t="shared" si="81"/>
        <v>3</v>
      </c>
      <c r="S891" s="18">
        <f t="shared" si="82"/>
        <v>2</v>
      </c>
      <c r="T891" s="18">
        <f t="shared" si="83"/>
        <v>0</v>
      </c>
      <c r="U891" s="20" t="str">
        <f t="shared" si="84"/>
        <v>2</v>
      </c>
      <c r="V891" s="21">
        <f t="shared" si="85"/>
        <v>2.3542500000000001E-2</v>
      </c>
      <c r="W891" s="21">
        <f t="shared" si="86"/>
        <v>1.8834000000000004E-2</v>
      </c>
    </row>
    <row r="892" spans="1:23" x14ac:dyDescent="0.25">
      <c r="A892" s="18">
        <v>3267</v>
      </c>
      <c r="B892" s="18" t="s">
        <v>22</v>
      </c>
      <c r="C892" s="18">
        <v>0.495</v>
      </c>
      <c r="D892" s="18">
        <v>0.38500000000000001</v>
      </c>
      <c r="E892" s="18">
        <v>0.13500000000000001</v>
      </c>
      <c r="F892" s="18">
        <v>0.66249999999999998</v>
      </c>
      <c r="G892" s="18">
        <v>0.30049999999999999</v>
      </c>
      <c r="H892" s="18">
        <v>0.16350000000000001</v>
      </c>
      <c r="I892" s="18">
        <v>0.185</v>
      </c>
      <c r="J892" s="18">
        <v>11</v>
      </c>
      <c r="K892" s="18">
        <v>11</v>
      </c>
      <c r="L892" s="18" t="s">
        <v>37</v>
      </c>
      <c r="M892" s="18" t="s">
        <v>38</v>
      </c>
      <c r="N892" s="18" t="s">
        <v>29</v>
      </c>
      <c r="O892" s="18">
        <v>1</v>
      </c>
      <c r="P892" s="18" t="s">
        <v>21</v>
      </c>
      <c r="Q892" s="18">
        <v>22.1</v>
      </c>
      <c r="R892" s="18">
        <f t="shared" si="81"/>
        <v>3</v>
      </c>
      <c r="S892" s="18">
        <f t="shared" si="82"/>
        <v>2</v>
      </c>
      <c r="T892" s="18">
        <f t="shared" si="83"/>
        <v>0</v>
      </c>
      <c r="U892" s="20" t="str">
        <f t="shared" si="84"/>
        <v>2</v>
      </c>
      <c r="V892" s="21">
        <f t="shared" si="85"/>
        <v>0.29978124999999994</v>
      </c>
      <c r="W892" s="21">
        <f t="shared" si="86"/>
        <v>0.23982499999999995</v>
      </c>
    </row>
    <row r="893" spans="1:23" x14ac:dyDescent="0.25">
      <c r="A893" s="18">
        <v>3333</v>
      </c>
      <c r="B893" s="18" t="s">
        <v>17</v>
      </c>
      <c r="C893" s="18">
        <v>0.44</v>
      </c>
      <c r="D893" s="18">
        <v>0.34</v>
      </c>
      <c r="E893" s="18">
        <v>0.125</v>
      </c>
      <c r="F893" s="18">
        <v>0.48949999999999999</v>
      </c>
      <c r="G893" s="18">
        <v>0.17349999999999999</v>
      </c>
      <c r="H893" s="18">
        <v>8.7499999999999994E-2</v>
      </c>
      <c r="I893" s="18">
        <v>0.2</v>
      </c>
      <c r="J893" s="18">
        <v>13</v>
      </c>
      <c r="K893" s="18">
        <v>15</v>
      </c>
      <c r="L893" s="18" t="s">
        <v>32</v>
      </c>
      <c r="M893" s="18" t="s">
        <v>33</v>
      </c>
      <c r="N893" s="18" t="s">
        <v>29</v>
      </c>
      <c r="O893" s="18">
        <v>2</v>
      </c>
      <c r="P893" s="18" t="s">
        <v>70</v>
      </c>
      <c r="Q893" s="18">
        <v>18</v>
      </c>
      <c r="R893" s="18">
        <f t="shared" si="81"/>
        <v>3</v>
      </c>
      <c r="S893" s="18">
        <f t="shared" si="82"/>
        <v>2</v>
      </c>
      <c r="T893" s="18">
        <f t="shared" si="83"/>
        <v>0</v>
      </c>
      <c r="U893" s="20" t="str">
        <f t="shared" si="84"/>
        <v>2</v>
      </c>
      <c r="V893" s="21">
        <f t="shared" si="85"/>
        <v>0.21252458333333332</v>
      </c>
      <c r="W893" s="21">
        <f t="shared" si="86"/>
        <v>0.17001966666666668</v>
      </c>
    </row>
    <row r="894" spans="1:23" x14ac:dyDescent="0.25">
      <c r="A894" s="18">
        <v>1456</v>
      </c>
      <c r="B894" s="18" t="s">
        <v>31</v>
      </c>
      <c r="C894" s="18">
        <v>0.47499999999999998</v>
      </c>
      <c r="D894" s="18">
        <v>0.37</v>
      </c>
      <c r="E894" s="18">
        <v>0.125</v>
      </c>
      <c r="F894" s="18">
        <v>0.64900000000000002</v>
      </c>
      <c r="G894" s="18">
        <v>0.34699999999999998</v>
      </c>
      <c r="H894" s="18">
        <v>0.13600000000000001</v>
      </c>
      <c r="I894" s="18">
        <v>0.14199999999999999</v>
      </c>
      <c r="J894" s="18">
        <v>8</v>
      </c>
      <c r="K894" s="18">
        <v>4</v>
      </c>
      <c r="L894" s="18" t="s">
        <v>18</v>
      </c>
      <c r="M894" s="18" t="s">
        <v>19</v>
      </c>
      <c r="N894" s="18" t="s">
        <v>20</v>
      </c>
      <c r="O894" s="18">
        <v>9</v>
      </c>
      <c r="P894" s="18" t="s">
        <v>58</v>
      </c>
      <c r="Q894" s="18">
        <v>1.9</v>
      </c>
      <c r="R894" s="18">
        <f t="shared" si="81"/>
        <v>3</v>
      </c>
      <c r="S894" s="18">
        <f t="shared" si="82"/>
        <v>2</v>
      </c>
      <c r="T894" s="18">
        <f t="shared" si="83"/>
        <v>0</v>
      </c>
      <c r="U894" s="20" t="str">
        <f t="shared" si="84"/>
        <v>2</v>
      </c>
      <c r="V894" s="21">
        <f t="shared" si="85"/>
        <v>0.28880500000000003</v>
      </c>
      <c r="W894" s="21">
        <f t="shared" si="86"/>
        <v>0.23104400000000003</v>
      </c>
    </row>
    <row r="895" spans="1:23" x14ac:dyDescent="0.25">
      <c r="A895" s="18">
        <v>2457</v>
      </c>
      <c r="B895" s="18" t="s">
        <v>17</v>
      </c>
      <c r="C895" s="18">
        <v>0.25</v>
      </c>
      <c r="D895" s="18">
        <v>0.18</v>
      </c>
      <c r="E895" s="18">
        <v>0.06</v>
      </c>
      <c r="F895" s="18">
        <v>7.2999999999999995E-2</v>
      </c>
      <c r="G895" s="18">
        <v>2.8000000000000001E-2</v>
      </c>
      <c r="H895" s="18">
        <v>1.7000000000000001E-2</v>
      </c>
      <c r="I895" s="18">
        <v>2.2499999999999999E-2</v>
      </c>
      <c r="J895" s="18">
        <v>5</v>
      </c>
      <c r="K895" s="18">
        <v>14</v>
      </c>
      <c r="L895" s="18" t="s">
        <v>60</v>
      </c>
      <c r="M895" s="18" t="s">
        <v>61</v>
      </c>
      <c r="N895" s="18" t="s">
        <v>62</v>
      </c>
      <c r="O895" s="18">
        <v>9</v>
      </c>
      <c r="P895" s="18" t="s">
        <v>58</v>
      </c>
      <c r="Q895" s="18">
        <v>1.9</v>
      </c>
      <c r="R895" s="18">
        <f t="shared" si="81"/>
        <v>3</v>
      </c>
      <c r="S895" s="18">
        <f t="shared" si="82"/>
        <v>2</v>
      </c>
      <c r="T895" s="18">
        <f t="shared" si="83"/>
        <v>0</v>
      </c>
      <c r="U895" s="20" t="str">
        <f t="shared" si="84"/>
        <v>2</v>
      </c>
      <c r="V895" s="21">
        <f t="shared" si="85"/>
        <v>2.6644999999999999E-2</v>
      </c>
      <c r="W895" s="21">
        <f t="shared" si="86"/>
        <v>2.1316000000000002E-2</v>
      </c>
    </row>
    <row r="896" spans="1:23" x14ac:dyDescent="0.25">
      <c r="A896" s="18">
        <v>3141</v>
      </c>
      <c r="B896" s="18" t="s">
        <v>31</v>
      </c>
      <c r="C896" s="18">
        <v>0.55000000000000004</v>
      </c>
      <c r="D896" s="18">
        <v>0.42499999999999999</v>
      </c>
      <c r="E896" s="18">
        <v>0.16</v>
      </c>
      <c r="F896" s="18">
        <v>0.97</v>
      </c>
      <c r="G896" s="18">
        <v>0.28849999999999998</v>
      </c>
      <c r="H896" s="18">
        <v>0.13900000000000001</v>
      </c>
      <c r="I896" s="18">
        <v>0.48</v>
      </c>
      <c r="J896" s="18">
        <v>20</v>
      </c>
      <c r="K896" s="18">
        <v>5</v>
      </c>
      <c r="L896" s="18" t="s">
        <v>49</v>
      </c>
      <c r="M896" s="18" t="s">
        <v>50</v>
      </c>
      <c r="N896" s="18" t="s">
        <v>51</v>
      </c>
      <c r="O896" s="18">
        <v>1</v>
      </c>
      <c r="P896" s="18" t="s">
        <v>21</v>
      </c>
      <c r="Q896" s="18">
        <v>22.1</v>
      </c>
      <c r="R896" s="18">
        <f t="shared" si="81"/>
        <v>3</v>
      </c>
      <c r="S896" s="18">
        <f t="shared" si="82"/>
        <v>2</v>
      </c>
      <c r="T896" s="18">
        <f t="shared" si="83"/>
        <v>0</v>
      </c>
      <c r="U896" s="20" t="str">
        <f t="shared" si="84"/>
        <v>2</v>
      </c>
      <c r="V896" s="21">
        <f t="shared" si="85"/>
        <v>0.45832499999999998</v>
      </c>
      <c r="W896" s="21">
        <f t="shared" si="86"/>
        <v>0.36665999999999999</v>
      </c>
    </row>
    <row r="897" spans="1:23" x14ac:dyDescent="0.25">
      <c r="A897" s="18">
        <v>3266</v>
      </c>
      <c r="B897" s="18" t="s">
        <v>31</v>
      </c>
      <c r="C897" s="18">
        <v>0.48</v>
      </c>
      <c r="D897" s="18">
        <v>0.38</v>
      </c>
      <c r="E897" s="18">
        <v>0.13500000000000001</v>
      </c>
      <c r="F897" s="18">
        <v>0.52800000000000002</v>
      </c>
      <c r="G897" s="18">
        <v>0.2</v>
      </c>
      <c r="H897" s="18">
        <v>0.13950000000000001</v>
      </c>
      <c r="I897" s="18">
        <v>0.16</v>
      </c>
      <c r="J897" s="18">
        <v>14</v>
      </c>
      <c r="K897" s="18">
        <v>1</v>
      </c>
      <c r="L897" s="18" t="s">
        <v>65</v>
      </c>
      <c r="M897" s="18" t="s">
        <v>66</v>
      </c>
      <c r="N897" s="18" t="s">
        <v>29</v>
      </c>
      <c r="O897" s="18">
        <v>7</v>
      </c>
      <c r="P897" s="18" t="s">
        <v>26</v>
      </c>
      <c r="Q897" s="18">
        <v>2.5</v>
      </c>
      <c r="R897" s="18">
        <f t="shared" si="81"/>
        <v>3</v>
      </c>
      <c r="S897" s="18">
        <f t="shared" si="82"/>
        <v>2</v>
      </c>
      <c r="T897" s="18">
        <f t="shared" si="83"/>
        <v>0</v>
      </c>
      <c r="U897" s="20" t="str">
        <f t="shared" si="84"/>
        <v>2</v>
      </c>
      <c r="V897" s="21">
        <f t="shared" si="85"/>
        <v>0.23715999999999998</v>
      </c>
      <c r="W897" s="21">
        <f t="shared" si="86"/>
        <v>0.18972800000000001</v>
      </c>
    </row>
    <row r="898" spans="1:23" x14ac:dyDescent="0.25">
      <c r="A898" s="18">
        <v>2579</v>
      </c>
      <c r="B898" s="18" t="s">
        <v>31</v>
      </c>
      <c r="C898" s="18">
        <v>0.51500000000000001</v>
      </c>
      <c r="D898" s="18">
        <v>0.39500000000000002</v>
      </c>
      <c r="E898" s="18">
        <v>0.12</v>
      </c>
      <c r="F898" s="18">
        <v>0.64600000000000002</v>
      </c>
      <c r="G898" s="18">
        <v>0.28499999999999998</v>
      </c>
      <c r="H898" s="18">
        <v>0.13650000000000001</v>
      </c>
      <c r="I898" s="18">
        <v>0.17199999999999999</v>
      </c>
      <c r="J898" s="18">
        <v>9</v>
      </c>
      <c r="K898" s="18">
        <v>9</v>
      </c>
      <c r="L898" s="18" t="s">
        <v>67</v>
      </c>
      <c r="M898" s="18" t="s">
        <v>68</v>
      </c>
      <c r="N898" s="18" t="s">
        <v>69</v>
      </c>
      <c r="O898" s="18">
        <v>9</v>
      </c>
      <c r="P898" s="18" t="s">
        <v>58</v>
      </c>
      <c r="Q898" s="18">
        <v>1.9</v>
      </c>
      <c r="R898" s="18">
        <f t="shared" ref="R898:R961" si="87">IF(OR(AND(J898&gt;15,B898="I"),AND(B898="M",C898&gt;0.75),OR(AND(I898&gt;0.8,G898&gt;0.5),G898&gt;1.2)),1,3)</f>
        <v>3</v>
      </c>
      <c r="S898" s="18">
        <f t="shared" ref="S898:S961" si="88">IF(OR(AND(I898&lt;0.4,G898&lt;0.4),OR(C898&lt;0.36),OR(AND(J898&gt;15,B898="M"),J898&gt;18,B898="F")),2,3)</f>
        <v>2</v>
      </c>
      <c r="T898" s="18">
        <f t="shared" ref="T898:T961" si="89">IF(AND(R898=3, S898=3),3, 0)</f>
        <v>0</v>
      </c>
      <c r="U898" s="20" t="str">
        <f t="shared" ref="U898:U961" si="90">IF(R898=1,"1",IF(S898=2,"2",IF(AND(R898=3,S898=3),"3")))</f>
        <v>2</v>
      </c>
      <c r="V898" s="21">
        <f t="shared" ref="V898:V961" si="91">(1+1/3*(C898-0.5)+1/3*(D898-0.4)+1/3*(E898-0.4))*F898*0.5</f>
        <v>0.29392999999999997</v>
      </c>
      <c r="W898" s="21">
        <f t="shared" ref="W898:W961" si="92">IF(U898="1", V898*1.5, IF(U898="2", V898*0.8, V898))</f>
        <v>0.23514399999999999</v>
      </c>
    </row>
    <row r="899" spans="1:23" x14ac:dyDescent="0.25">
      <c r="A899" s="18">
        <v>185</v>
      </c>
      <c r="B899" s="18" t="s">
        <v>22</v>
      </c>
      <c r="C899" s="18">
        <v>0.64500000000000002</v>
      </c>
      <c r="D899" s="18">
        <v>0.51</v>
      </c>
      <c r="E899" s="18">
        <v>0.2</v>
      </c>
      <c r="F899" s="18">
        <v>1.5674999999999999</v>
      </c>
      <c r="G899" s="18">
        <v>0.621</v>
      </c>
      <c r="H899" s="18">
        <v>0.36699999999999999</v>
      </c>
      <c r="I899" s="18">
        <v>0.46</v>
      </c>
      <c r="J899" s="18">
        <v>12</v>
      </c>
      <c r="K899" s="18">
        <v>2</v>
      </c>
      <c r="L899" s="18" t="s">
        <v>52</v>
      </c>
      <c r="M899" s="18" t="s">
        <v>53</v>
      </c>
      <c r="N899" s="18" t="s">
        <v>54</v>
      </c>
      <c r="O899" s="18">
        <v>4</v>
      </c>
      <c r="P899" s="18" t="s">
        <v>59</v>
      </c>
      <c r="Q899" s="18">
        <v>6.1</v>
      </c>
      <c r="R899" s="18">
        <f t="shared" si="87"/>
        <v>3</v>
      </c>
      <c r="S899" s="18">
        <f t="shared" si="88"/>
        <v>2</v>
      </c>
      <c r="T899" s="18">
        <f t="shared" si="89"/>
        <v>0</v>
      </c>
      <c r="U899" s="20" t="str">
        <f t="shared" si="90"/>
        <v>2</v>
      </c>
      <c r="V899" s="21">
        <f t="shared" si="91"/>
        <v>0.79811874999999988</v>
      </c>
      <c r="W899" s="21">
        <f t="shared" si="92"/>
        <v>0.63849499999999992</v>
      </c>
    </row>
    <row r="900" spans="1:23" x14ac:dyDescent="0.25">
      <c r="A900" s="18">
        <v>398</v>
      </c>
      <c r="B900" s="18" t="s">
        <v>31</v>
      </c>
      <c r="C900" s="18">
        <v>0.47</v>
      </c>
      <c r="D900" s="18">
        <v>0.38</v>
      </c>
      <c r="E900" s="18">
        <v>0.14499999999999999</v>
      </c>
      <c r="F900" s="18">
        <v>0.58650000000000002</v>
      </c>
      <c r="G900" s="18">
        <v>0.23849999999999999</v>
      </c>
      <c r="H900" s="18">
        <v>0.14399999999999999</v>
      </c>
      <c r="I900" s="18">
        <v>0.185</v>
      </c>
      <c r="J900" s="18">
        <v>8</v>
      </c>
      <c r="K900" s="18">
        <v>10</v>
      </c>
      <c r="L900" s="18" t="s">
        <v>23</v>
      </c>
      <c r="M900" s="18" t="s">
        <v>24</v>
      </c>
      <c r="N900" s="18" t="s">
        <v>25</v>
      </c>
      <c r="O900" s="18">
        <v>7</v>
      </c>
      <c r="P900" s="18" t="s">
        <v>26</v>
      </c>
      <c r="Q900" s="18">
        <v>2.5</v>
      </c>
      <c r="R900" s="18">
        <f t="shared" si="87"/>
        <v>3</v>
      </c>
      <c r="S900" s="18">
        <f t="shared" si="88"/>
        <v>2</v>
      </c>
      <c r="T900" s="18">
        <f t="shared" si="89"/>
        <v>0</v>
      </c>
      <c r="U900" s="20" t="str">
        <f t="shared" si="90"/>
        <v>2</v>
      </c>
      <c r="V900" s="21">
        <f t="shared" si="91"/>
        <v>0.26343624999999998</v>
      </c>
      <c r="W900" s="21">
        <f t="shared" si="92"/>
        <v>0.21074899999999999</v>
      </c>
    </row>
    <row r="901" spans="1:23" x14ac:dyDescent="0.25">
      <c r="A901" s="18">
        <v>1050</v>
      </c>
      <c r="B901" s="18" t="s">
        <v>31</v>
      </c>
      <c r="C901" s="18">
        <v>0.71499999999999997</v>
      </c>
      <c r="D901" s="18">
        <v>0.56499999999999995</v>
      </c>
      <c r="E901" s="18">
        <v>0.17499999999999999</v>
      </c>
      <c r="F901" s="18">
        <v>1.9524999999999999</v>
      </c>
      <c r="G901" s="18">
        <v>0.76449999999999996</v>
      </c>
      <c r="H901" s="18">
        <v>0.41849999999999998</v>
      </c>
      <c r="I901" s="18">
        <v>0.41349999999999998</v>
      </c>
      <c r="J901" s="18">
        <v>10</v>
      </c>
      <c r="K901" s="18">
        <v>8</v>
      </c>
      <c r="L901" s="18" t="s">
        <v>55</v>
      </c>
      <c r="M901" s="18" t="s">
        <v>56</v>
      </c>
      <c r="N901" s="18" t="s">
        <v>57</v>
      </c>
      <c r="O901" s="18">
        <v>8</v>
      </c>
      <c r="P901" s="18" t="s">
        <v>30</v>
      </c>
      <c r="Q901" s="18">
        <v>12.3</v>
      </c>
      <c r="R901" s="18">
        <f t="shared" si="87"/>
        <v>3</v>
      </c>
      <c r="S901" s="18">
        <f t="shared" si="88"/>
        <v>3</v>
      </c>
      <c r="T901" s="18">
        <f t="shared" si="89"/>
        <v>3</v>
      </c>
      <c r="U901" s="20" t="str">
        <f t="shared" si="90"/>
        <v>3</v>
      </c>
      <c r="V901" s="21">
        <f t="shared" si="91"/>
        <v>1.0266895833333334</v>
      </c>
      <c r="W901" s="21">
        <f t="shared" si="92"/>
        <v>1.0266895833333334</v>
      </c>
    </row>
    <row r="902" spans="1:23" x14ac:dyDescent="0.25">
      <c r="A902" s="18">
        <v>512</v>
      </c>
      <c r="B902" s="18" t="s">
        <v>22</v>
      </c>
      <c r="C902" s="18">
        <v>0.45500000000000002</v>
      </c>
      <c r="D902" s="18">
        <v>0.35</v>
      </c>
      <c r="E902" s="18">
        <v>0.14000000000000001</v>
      </c>
      <c r="F902" s="18">
        <v>0.51849999999999996</v>
      </c>
      <c r="G902" s="18">
        <v>0.221</v>
      </c>
      <c r="H902" s="18">
        <v>0.1265</v>
      </c>
      <c r="I902" s="18">
        <v>0.13500000000000001</v>
      </c>
      <c r="J902" s="18">
        <v>10</v>
      </c>
      <c r="K902" s="18">
        <v>7</v>
      </c>
      <c r="L902" s="18" t="s">
        <v>43</v>
      </c>
      <c r="M902" s="18" t="s">
        <v>44</v>
      </c>
      <c r="N902" s="18" t="s">
        <v>45</v>
      </c>
      <c r="O902" s="18">
        <v>9</v>
      </c>
      <c r="P902" s="18" t="s">
        <v>58</v>
      </c>
      <c r="Q902" s="18">
        <v>1.9</v>
      </c>
      <c r="R902" s="18">
        <f t="shared" si="87"/>
        <v>3</v>
      </c>
      <c r="S902" s="18">
        <f t="shared" si="88"/>
        <v>2</v>
      </c>
      <c r="T902" s="18">
        <f t="shared" si="89"/>
        <v>0</v>
      </c>
      <c r="U902" s="20" t="str">
        <f t="shared" si="90"/>
        <v>2</v>
      </c>
      <c r="V902" s="21">
        <f t="shared" si="91"/>
        <v>0.22857208333333329</v>
      </c>
      <c r="W902" s="21">
        <f t="shared" si="92"/>
        <v>0.18285766666666664</v>
      </c>
    </row>
    <row r="903" spans="1:23" x14ac:dyDescent="0.25">
      <c r="A903" s="18">
        <v>2161</v>
      </c>
      <c r="B903" s="18" t="s">
        <v>31</v>
      </c>
      <c r="C903" s="18">
        <v>0.69</v>
      </c>
      <c r="D903" s="18">
        <v>0.55000000000000004</v>
      </c>
      <c r="E903" s="18">
        <v>0.2</v>
      </c>
      <c r="F903" s="18">
        <v>1.8465</v>
      </c>
      <c r="G903" s="18">
        <v>0.73199999999999998</v>
      </c>
      <c r="H903" s="18">
        <v>0.47199999999999998</v>
      </c>
      <c r="I903" s="18">
        <v>0.56999999999999995</v>
      </c>
      <c r="J903" s="18">
        <v>19</v>
      </c>
      <c r="K903" s="18">
        <v>15</v>
      </c>
      <c r="L903" s="18" t="s">
        <v>32</v>
      </c>
      <c r="M903" s="18" t="s">
        <v>33</v>
      </c>
      <c r="N903" s="18" t="s">
        <v>29</v>
      </c>
      <c r="O903" s="18">
        <v>1</v>
      </c>
      <c r="P903" s="18" t="s">
        <v>21</v>
      </c>
      <c r="Q903" s="18">
        <v>22.1</v>
      </c>
      <c r="R903" s="18">
        <f t="shared" si="87"/>
        <v>3</v>
      </c>
      <c r="S903" s="18">
        <f t="shared" si="88"/>
        <v>2</v>
      </c>
      <c r="T903" s="18">
        <f t="shared" si="89"/>
        <v>0</v>
      </c>
      <c r="U903" s="20" t="str">
        <f t="shared" si="90"/>
        <v>2</v>
      </c>
      <c r="V903" s="21">
        <f t="shared" si="91"/>
        <v>0.96633499999999994</v>
      </c>
      <c r="W903" s="21">
        <f t="shared" si="92"/>
        <v>0.77306799999999998</v>
      </c>
    </row>
    <row r="904" spans="1:23" x14ac:dyDescent="0.25">
      <c r="A904" s="18">
        <v>1375</v>
      </c>
      <c r="B904" s="18" t="s">
        <v>31</v>
      </c>
      <c r="C904" s="18">
        <v>0.61499999999999999</v>
      </c>
      <c r="D904" s="18">
        <v>0.48</v>
      </c>
      <c r="E904" s="18">
        <v>0.17499999999999999</v>
      </c>
      <c r="F904" s="18">
        <v>1.1180000000000001</v>
      </c>
      <c r="G904" s="18">
        <v>0.44600000000000001</v>
      </c>
      <c r="H904" s="18">
        <v>0.31950000000000001</v>
      </c>
      <c r="I904" s="18">
        <v>0.3</v>
      </c>
      <c r="J904" s="18">
        <v>9</v>
      </c>
      <c r="K904" s="18">
        <v>5</v>
      </c>
      <c r="L904" s="18" t="s">
        <v>49</v>
      </c>
      <c r="M904" s="18" t="s">
        <v>50</v>
      </c>
      <c r="N904" s="18" t="s">
        <v>51</v>
      </c>
      <c r="O904" s="18">
        <v>6</v>
      </c>
      <c r="P904" s="18" t="s">
        <v>79</v>
      </c>
      <c r="Q904" s="18">
        <v>14.1</v>
      </c>
      <c r="R904" s="18">
        <f t="shared" si="87"/>
        <v>3</v>
      </c>
      <c r="S904" s="18">
        <f t="shared" si="88"/>
        <v>3</v>
      </c>
      <c r="T904" s="18">
        <f t="shared" si="89"/>
        <v>3</v>
      </c>
      <c r="U904" s="20" t="str">
        <f t="shared" si="90"/>
        <v>3</v>
      </c>
      <c r="V904" s="21">
        <f t="shared" si="91"/>
        <v>0.55341000000000007</v>
      </c>
      <c r="W904" s="21">
        <f t="shared" si="92"/>
        <v>0.55341000000000007</v>
      </c>
    </row>
    <row r="905" spans="1:23" x14ac:dyDescent="0.25">
      <c r="A905" s="18">
        <v>1571</v>
      </c>
      <c r="B905" s="18" t="s">
        <v>31</v>
      </c>
      <c r="C905" s="18">
        <v>0.47499999999999998</v>
      </c>
      <c r="D905" s="18">
        <v>0.36</v>
      </c>
      <c r="E905" s="18">
        <v>0.1</v>
      </c>
      <c r="F905" s="18">
        <v>0.42849999999999999</v>
      </c>
      <c r="G905" s="18">
        <v>0.19650000000000001</v>
      </c>
      <c r="H905" s="18">
        <v>9.9000000000000005E-2</v>
      </c>
      <c r="I905" s="18">
        <v>0.112</v>
      </c>
      <c r="J905" s="18">
        <v>7</v>
      </c>
      <c r="K905" s="18">
        <v>5</v>
      </c>
      <c r="L905" s="18" t="s">
        <v>49</v>
      </c>
      <c r="M905" s="18" t="s">
        <v>50</v>
      </c>
      <c r="N905" s="18" t="s">
        <v>51</v>
      </c>
      <c r="O905" s="18">
        <v>6</v>
      </c>
      <c r="P905" s="18" t="s">
        <v>79</v>
      </c>
      <c r="Q905" s="18">
        <v>14.1</v>
      </c>
      <c r="R905" s="18">
        <f t="shared" si="87"/>
        <v>3</v>
      </c>
      <c r="S905" s="18">
        <f t="shared" si="88"/>
        <v>2</v>
      </c>
      <c r="T905" s="18">
        <f t="shared" si="89"/>
        <v>0</v>
      </c>
      <c r="U905" s="20" t="str">
        <f t="shared" si="90"/>
        <v>2</v>
      </c>
      <c r="V905" s="21">
        <f t="shared" si="91"/>
        <v>0.18818291666666667</v>
      </c>
      <c r="W905" s="21">
        <f t="shared" si="92"/>
        <v>0.15054633333333334</v>
      </c>
    </row>
    <row r="906" spans="1:23" x14ac:dyDescent="0.25">
      <c r="A906" s="18">
        <v>3738</v>
      </c>
      <c r="B906" s="18" t="s">
        <v>31</v>
      </c>
      <c r="C906" s="18">
        <v>0.625</v>
      </c>
      <c r="D906" s="18">
        <v>0.47</v>
      </c>
      <c r="E906" s="18">
        <v>0.15</v>
      </c>
      <c r="F906" s="18">
        <v>1.1240000000000001</v>
      </c>
      <c r="G906" s="18">
        <v>0.55600000000000005</v>
      </c>
      <c r="H906" s="18">
        <v>0.23150000000000001</v>
      </c>
      <c r="I906" s="18">
        <v>0.28699999999999998</v>
      </c>
      <c r="J906" s="18">
        <v>9</v>
      </c>
      <c r="K906" s="18">
        <v>9</v>
      </c>
      <c r="L906" s="18" t="s">
        <v>67</v>
      </c>
      <c r="M906" s="18" t="s">
        <v>68</v>
      </c>
      <c r="N906" s="18" t="s">
        <v>69</v>
      </c>
      <c r="O906" s="18">
        <v>2</v>
      </c>
      <c r="P906" s="18" t="s">
        <v>70</v>
      </c>
      <c r="Q906" s="18">
        <v>18</v>
      </c>
      <c r="R906" s="18">
        <f t="shared" si="87"/>
        <v>3</v>
      </c>
      <c r="S906" s="18">
        <f t="shared" si="88"/>
        <v>3</v>
      </c>
      <c r="T906" s="18">
        <f t="shared" si="89"/>
        <v>3</v>
      </c>
      <c r="U906" s="20" t="str">
        <f t="shared" si="90"/>
        <v>3</v>
      </c>
      <c r="V906" s="21">
        <f t="shared" si="91"/>
        <v>0.55169666666666672</v>
      </c>
      <c r="W906" s="21">
        <f t="shared" si="92"/>
        <v>0.55169666666666672</v>
      </c>
    </row>
    <row r="907" spans="1:23" x14ac:dyDescent="0.25">
      <c r="A907" s="18">
        <v>117</v>
      </c>
      <c r="B907" s="18" t="s">
        <v>22</v>
      </c>
      <c r="C907" s="18">
        <v>0.49</v>
      </c>
      <c r="D907" s="18">
        <v>0.375</v>
      </c>
      <c r="E907" s="18">
        <v>0.13500000000000001</v>
      </c>
      <c r="F907" s="18">
        <v>0.61250000000000004</v>
      </c>
      <c r="G907" s="18">
        <v>0.2555</v>
      </c>
      <c r="H907" s="18">
        <v>0.10199999999999999</v>
      </c>
      <c r="I907" s="18">
        <v>0.22</v>
      </c>
      <c r="J907" s="18">
        <v>11</v>
      </c>
      <c r="K907" s="18">
        <v>5</v>
      </c>
      <c r="L907" s="18" t="s">
        <v>49</v>
      </c>
      <c r="M907" s="18" t="s">
        <v>50</v>
      </c>
      <c r="N907" s="18" t="s">
        <v>51</v>
      </c>
      <c r="O907" s="18">
        <v>3</v>
      </c>
      <c r="P907" s="18" t="s">
        <v>39</v>
      </c>
      <c r="Q907" s="18">
        <v>3.6</v>
      </c>
      <c r="R907" s="18">
        <f t="shared" si="87"/>
        <v>3</v>
      </c>
      <c r="S907" s="18">
        <f t="shared" si="88"/>
        <v>2</v>
      </c>
      <c r="T907" s="18">
        <f t="shared" si="89"/>
        <v>0</v>
      </c>
      <c r="U907" s="20" t="str">
        <f t="shared" si="90"/>
        <v>2</v>
      </c>
      <c r="V907" s="21">
        <f t="shared" si="91"/>
        <v>0.27562500000000001</v>
      </c>
      <c r="W907" s="21">
        <f t="shared" si="92"/>
        <v>0.22050000000000003</v>
      </c>
    </row>
    <row r="908" spans="1:23" x14ac:dyDescent="0.25">
      <c r="A908" s="18">
        <v>1159</v>
      </c>
      <c r="B908" s="18" t="s">
        <v>31</v>
      </c>
      <c r="C908" s="18">
        <v>0.60499999999999998</v>
      </c>
      <c r="D908" s="18">
        <v>0.47499999999999998</v>
      </c>
      <c r="E908" s="18">
        <v>0.14000000000000001</v>
      </c>
      <c r="F908" s="18">
        <v>1.1174999999999999</v>
      </c>
      <c r="G908" s="18">
        <v>0.55500000000000005</v>
      </c>
      <c r="H908" s="18">
        <v>0.25700000000000001</v>
      </c>
      <c r="I908" s="18">
        <v>0.27400000000000002</v>
      </c>
      <c r="J908" s="18">
        <v>9</v>
      </c>
      <c r="K908" s="18">
        <v>7</v>
      </c>
      <c r="L908" s="18" t="s">
        <v>43</v>
      </c>
      <c r="M908" s="18" t="s">
        <v>44</v>
      </c>
      <c r="N908" s="18" t="s">
        <v>45</v>
      </c>
      <c r="O908" s="18">
        <v>5</v>
      </c>
      <c r="P908" s="18" t="s">
        <v>34</v>
      </c>
      <c r="Q908" s="18">
        <v>12.8</v>
      </c>
      <c r="R908" s="18">
        <f t="shared" si="87"/>
        <v>3</v>
      </c>
      <c r="S908" s="18">
        <f t="shared" si="88"/>
        <v>3</v>
      </c>
      <c r="T908" s="18">
        <f t="shared" si="89"/>
        <v>3</v>
      </c>
      <c r="U908" s="20" t="str">
        <f t="shared" si="90"/>
        <v>3</v>
      </c>
      <c r="V908" s="21">
        <f t="shared" si="91"/>
        <v>0.54384999999999983</v>
      </c>
      <c r="W908" s="21">
        <f t="shared" si="92"/>
        <v>0.54384999999999983</v>
      </c>
    </row>
    <row r="909" spans="1:23" x14ac:dyDescent="0.25">
      <c r="A909" s="18">
        <v>3876</v>
      </c>
      <c r="B909" s="18" t="s">
        <v>31</v>
      </c>
      <c r="C909" s="18">
        <v>0.29499999999999998</v>
      </c>
      <c r="D909" s="18">
        <v>0.22500000000000001</v>
      </c>
      <c r="E909" s="18">
        <v>0.09</v>
      </c>
      <c r="F909" s="18">
        <v>0.13850000000000001</v>
      </c>
      <c r="G909" s="18">
        <v>4.8000000000000001E-2</v>
      </c>
      <c r="H909" s="18">
        <v>4.5999999999999999E-2</v>
      </c>
      <c r="I909" s="18">
        <v>0.05</v>
      </c>
      <c r="J909" s="18">
        <v>9</v>
      </c>
      <c r="K909" s="18">
        <v>6</v>
      </c>
      <c r="L909" s="18" t="s">
        <v>40</v>
      </c>
      <c r="M909" s="18" t="s">
        <v>41</v>
      </c>
      <c r="N909" s="18" t="s">
        <v>42</v>
      </c>
      <c r="O909" s="18">
        <v>4</v>
      </c>
      <c r="P909" s="18" t="s">
        <v>59</v>
      </c>
      <c r="Q909" s="18">
        <v>6.1</v>
      </c>
      <c r="R909" s="18">
        <f t="shared" si="87"/>
        <v>3</v>
      </c>
      <c r="S909" s="18">
        <f t="shared" si="88"/>
        <v>2</v>
      </c>
      <c r="T909" s="18">
        <f t="shared" si="89"/>
        <v>0</v>
      </c>
      <c r="U909" s="20" t="str">
        <f t="shared" si="90"/>
        <v>2</v>
      </c>
      <c r="V909" s="21">
        <f t="shared" si="91"/>
        <v>5.3322499999999995E-2</v>
      </c>
      <c r="W909" s="21">
        <f t="shared" si="92"/>
        <v>4.2658000000000001E-2</v>
      </c>
    </row>
    <row r="910" spans="1:23" x14ac:dyDescent="0.25">
      <c r="A910" s="18">
        <v>2954</v>
      </c>
      <c r="B910" s="18" t="s">
        <v>22</v>
      </c>
      <c r="C910" s="18">
        <v>0.64500000000000002</v>
      </c>
      <c r="D910" s="18">
        <v>0.52</v>
      </c>
      <c r="E910" s="18">
        <v>0.17</v>
      </c>
      <c r="F910" s="18">
        <v>1.1970000000000001</v>
      </c>
      <c r="G910" s="18">
        <v>0.52600000000000002</v>
      </c>
      <c r="H910" s="18">
        <v>0.29249999999999998</v>
      </c>
      <c r="I910" s="18">
        <v>0.317</v>
      </c>
      <c r="J910" s="18">
        <v>11</v>
      </c>
      <c r="K910" s="18">
        <v>12</v>
      </c>
      <c r="L910" s="18" t="s">
        <v>63</v>
      </c>
      <c r="M910" s="18" t="s">
        <v>64</v>
      </c>
      <c r="N910" s="18" t="s">
        <v>29</v>
      </c>
      <c r="O910" s="18">
        <v>6</v>
      </c>
      <c r="P910" s="18" t="s">
        <v>79</v>
      </c>
      <c r="Q910" s="18">
        <v>14.1</v>
      </c>
      <c r="R910" s="18">
        <f t="shared" si="87"/>
        <v>3</v>
      </c>
      <c r="S910" s="18">
        <f t="shared" si="88"/>
        <v>2</v>
      </c>
      <c r="T910" s="18">
        <f t="shared" si="89"/>
        <v>0</v>
      </c>
      <c r="U910" s="20" t="str">
        <f t="shared" si="90"/>
        <v>2</v>
      </c>
      <c r="V910" s="21">
        <f t="shared" si="91"/>
        <v>0.60548250000000003</v>
      </c>
      <c r="W910" s="21">
        <f t="shared" si="92"/>
        <v>0.48438600000000004</v>
      </c>
    </row>
    <row r="911" spans="1:23" x14ac:dyDescent="0.25">
      <c r="A911" s="18">
        <v>2430</v>
      </c>
      <c r="B911" s="18" t="s">
        <v>31</v>
      </c>
      <c r="C911" s="18">
        <v>0.34</v>
      </c>
      <c r="D911" s="18">
        <v>0.255</v>
      </c>
      <c r="E911" s="18">
        <v>9.5000000000000001E-2</v>
      </c>
      <c r="F911" s="18">
        <v>0.21299999999999999</v>
      </c>
      <c r="G911" s="18">
        <v>8.1000000000000003E-2</v>
      </c>
      <c r="H911" s="18">
        <v>3.4000000000000002E-2</v>
      </c>
      <c r="I911" s="18">
        <v>7.0000000000000007E-2</v>
      </c>
      <c r="J911" s="18">
        <v>9</v>
      </c>
      <c r="K911" s="18">
        <v>7</v>
      </c>
      <c r="L911" s="18" t="s">
        <v>43</v>
      </c>
      <c r="M911" s="18" t="s">
        <v>44</v>
      </c>
      <c r="N911" s="18" t="s">
        <v>45</v>
      </c>
      <c r="O911" s="18">
        <v>7</v>
      </c>
      <c r="P911" s="18" t="s">
        <v>26</v>
      </c>
      <c r="Q911" s="18">
        <v>2.5</v>
      </c>
      <c r="R911" s="18">
        <f t="shared" si="87"/>
        <v>3</v>
      </c>
      <c r="S911" s="18">
        <f t="shared" si="88"/>
        <v>2</v>
      </c>
      <c r="T911" s="18">
        <f t="shared" si="89"/>
        <v>0</v>
      </c>
      <c r="U911" s="20" t="str">
        <f t="shared" si="90"/>
        <v>2</v>
      </c>
      <c r="V911" s="21">
        <f t="shared" si="91"/>
        <v>8.484499999999999E-2</v>
      </c>
      <c r="W911" s="21">
        <f t="shared" si="92"/>
        <v>6.7875999999999992E-2</v>
      </c>
    </row>
    <row r="912" spans="1:23" x14ac:dyDescent="0.25">
      <c r="A912" s="18">
        <v>1637</v>
      </c>
      <c r="B912" s="18" t="s">
        <v>31</v>
      </c>
      <c r="C912" s="18">
        <v>0.57499999999999996</v>
      </c>
      <c r="D912" s="18">
        <v>0.47</v>
      </c>
      <c r="E912" s="18">
        <v>0.185</v>
      </c>
      <c r="F912" s="18">
        <v>0.98499999999999999</v>
      </c>
      <c r="G912" s="18">
        <v>0.3745</v>
      </c>
      <c r="H912" s="18">
        <v>0.2175</v>
      </c>
      <c r="I912" s="18">
        <v>0.35499999999999998</v>
      </c>
      <c r="J912" s="18">
        <v>10</v>
      </c>
      <c r="K912" s="18">
        <v>6</v>
      </c>
      <c r="L912" s="18" t="s">
        <v>40</v>
      </c>
      <c r="M912" s="18" t="s">
        <v>41</v>
      </c>
      <c r="N912" s="18" t="s">
        <v>42</v>
      </c>
      <c r="O912" s="18">
        <v>4</v>
      </c>
      <c r="P912" s="18" t="s">
        <v>59</v>
      </c>
      <c r="Q912" s="18">
        <v>6.1</v>
      </c>
      <c r="R912" s="18">
        <f t="shared" si="87"/>
        <v>3</v>
      </c>
      <c r="S912" s="18">
        <f t="shared" si="88"/>
        <v>2</v>
      </c>
      <c r="T912" s="18">
        <f t="shared" si="89"/>
        <v>0</v>
      </c>
      <c r="U912" s="20" t="str">
        <f t="shared" si="90"/>
        <v>2</v>
      </c>
      <c r="V912" s="21">
        <f t="shared" si="91"/>
        <v>0.48100833333333332</v>
      </c>
      <c r="W912" s="21">
        <f t="shared" si="92"/>
        <v>0.38480666666666669</v>
      </c>
    </row>
    <row r="913" spans="1:23" x14ac:dyDescent="0.25">
      <c r="A913" s="18">
        <v>3691</v>
      </c>
      <c r="B913" s="18" t="s">
        <v>31</v>
      </c>
      <c r="C913" s="18">
        <v>0.64</v>
      </c>
      <c r="D913" s="18">
        <v>0.5</v>
      </c>
      <c r="E913" s="18">
        <v>0.17499999999999999</v>
      </c>
      <c r="F913" s="18">
        <v>1.2729999999999999</v>
      </c>
      <c r="G913" s="18">
        <v>0.50649999999999995</v>
      </c>
      <c r="H913" s="18">
        <v>0.29249999999999998</v>
      </c>
      <c r="I913" s="18">
        <v>0.40500000000000003</v>
      </c>
      <c r="J913" s="18">
        <v>13</v>
      </c>
      <c r="K913" s="18">
        <v>14</v>
      </c>
      <c r="L913" s="18" t="s">
        <v>60</v>
      </c>
      <c r="M913" s="18" t="s">
        <v>61</v>
      </c>
      <c r="N913" s="18" t="s">
        <v>62</v>
      </c>
      <c r="O913" s="18">
        <v>6</v>
      </c>
      <c r="P913" s="18" t="s">
        <v>79</v>
      </c>
      <c r="Q913" s="18">
        <v>14.1</v>
      </c>
      <c r="R913" s="18">
        <f t="shared" si="87"/>
        <v>3</v>
      </c>
      <c r="S913" s="18">
        <f t="shared" si="88"/>
        <v>3</v>
      </c>
      <c r="T913" s="18">
        <f t="shared" si="89"/>
        <v>3</v>
      </c>
      <c r="U913" s="20" t="str">
        <f t="shared" si="90"/>
        <v>3</v>
      </c>
      <c r="V913" s="21">
        <f t="shared" si="91"/>
        <v>0.63968250000000004</v>
      </c>
      <c r="W913" s="21">
        <f t="shared" si="92"/>
        <v>0.63968250000000004</v>
      </c>
    </row>
    <row r="914" spans="1:23" x14ac:dyDescent="0.25">
      <c r="A914" s="18">
        <v>2863</v>
      </c>
      <c r="B914" s="18" t="s">
        <v>31</v>
      </c>
      <c r="C914" s="18">
        <v>0.73499999999999999</v>
      </c>
      <c r="D914" s="18">
        <v>0.56999999999999995</v>
      </c>
      <c r="E914" s="18">
        <v>0.21</v>
      </c>
      <c r="F914" s="18">
        <v>2.2355</v>
      </c>
      <c r="G914" s="18">
        <v>1.1705000000000001</v>
      </c>
      <c r="H914" s="18">
        <v>0.46300000000000002</v>
      </c>
      <c r="I914" s="18">
        <v>0.53149999999999997</v>
      </c>
      <c r="J914" s="18">
        <v>10</v>
      </c>
      <c r="K914" s="18">
        <v>2</v>
      </c>
      <c r="L914" s="18" t="s">
        <v>52</v>
      </c>
      <c r="M914" s="18" t="s">
        <v>53</v>
      </c>
      <c r="N914" s="18" t="s">
        <v>54</v>
      </c>
      <c r="O914" s="18">
        <v>5</v>
      </c>
      <c r="P914" s="18" t="s">
        <v>34</v>
      </c>
      <c r="Q914" s="18">
        <v>12.8</v>
      </c>
      <c r="R914" s="18">
        <f t="shared" si="87"/>
        <v>3</v>
      </c>
      <c r="S914" s="18">
        <f t="shared" si="88"/>
        <v>3</v>
      </c>
      <c r="T914" s="18">
        <f t="shared" si="89"/>
        <v>3</v>
      </c>
      <c r="U914" s="20" t="str">
        <f t="shared" si="90"/>
        <v>3</v>
      </c>
      <c r="V914" s="21">
        <f t="shared" si="91"/>
        <v>1.1978554166666668</v>
      </c>
      <c r="W914" s="21">
        <f t="shared" si="92"/>
        <v>1.1978554166666668</v>
      </c>
    </row>
    <row r="915" spans="1:23" x14ac:dyDescent="0.25">
      <c r="A915" s="18">
        <v>2116</v>
      </c>
      <c r="B915" s="18" t="s">
        <v>17</v>
      </c>
      <c r="C915" s="18">
        <v>0.18</v>
      </c>
      <c r="D915" s="18">
        <v>0.13</v>
      </c>
      <c r="E915" s="18">
        <v>4.4999999999999998E-2</v>
      </c>
      <c r="F915" s="18">
        <v>2.75E-2</v>
      </c>
      <c r="G915" s="18">
        <v>1.2500000000000001E-2</v>
      </c>
      <c r="H915" s="18">
        <v>0.01</v>
      </c>
      <c r="I915" s="18">
        <v>8.9999999999999993E-3</v>
      </c>
      <c r="J915" s="18">
        <v>3</v>
      </c>
      <c r="K915" s="18">
        <v>5</v>
      </c>
      <c r="L915" s="18" t="s">
        <v>49</v>
      </c>
      <c r="M915" s="18" t="s">
        <v>50</v>
      </c>
      <c r="N915" s="18" t="s">
        <v>51</v>
      </c>
      <c r="O915" s="18">
        <v>6</v>
      </c>
      <c r="P915" s="18" t="s">
        <v>79</v>
      </c>
      <c r="Q915" s="18">
        <v>14.1</v>
      </c>
      <c r="R915" s="18">
        <f t="shared" si="87"/>
        <v>3</v>
      </c>
      <c r="S915" s="18">
        <f t="shared" si="88"/>
        <v>2</v>
      </c>
      <c r="T915" s="18">
        <f t="shared" si="89"/>
        <v>0</v>
      </c>
      <c r="U915" s="20" t="str">
        <f t="shared" si="90"/>
        <v>2</v>
      </c>
      <c r="V915" s="21">
        <f t="shared" si="91"/>
        <v>9.41875E-3</v>
      </c>
      <c r="W915" s="21">
        <f t="shared" si="92"/>
        <v>7.535E-3</v>
      </c>
    </row>
    <row r="916" spans="1:23" x14ac:dyDescent="0.25">
      <c r="A916" s="18">
        <v>154</v>
      </c>
      <c r="B916" s="18" t="s">
        <v>22</v>
      </c>
      <c r="C916" s="18">
        <v>0.60499999999999998</v>
      </c>
      <c r="D916" s="18">
        <v>0.48499999999999999</v>
      </c>
      <c r="E916" s="18">
        <v>0.16</v>
      </c>
      <c r="F916" s="18">
        <v>1.0565</v>
      </c>
      <c r="G916" s="18">
        <v>0.37</v>
      </c>
      <c r="H916" s="18">
        <v>0.23549999999999999</v>
      </c>
      <c r="I916" s="18">
        <v>0.35499999999999998</v>
      </c>
      <c r="J916" s="18">
        <v>10</v>
      </c>
      <c r="K916" s="18">
        <v>9</v>
      </c>
      <c r="L916" s="18" t="s">
        <v>67</v>
      </c>
      <c r="M916" s="18" t="s">
        <v>68</v>
      </c>
      <c r="N916" s="18" t="s">
        <v>69</v>
      </c>
      <c r="O916" s="18">
        <v>1</v>
      </c>
      <c r="P916" s="18" t="s">
        <v>21</v>
      </c>
      <c r="Q916" s="18">
        <v>22.1</v>
      </c>
      <c r="R916" s="18">
        <f t="shared" si="87"/>
        <v>3</v>
      </c>
      <c r="S916" s="18">
        <f t="shared" si="88"/>
        <v>2</v>
      </c>
      <c r="T916" s="18">
        <f t="shared" si="89"/>
        <v>0</v>
      </c>
      <c r="U916" s="20" t="str">
        <f t="shared" si="90"/>
        <v>2</v>
      </c>
      <c r="V916" s="21">
        <f t="shared" si="91"/>
        <v>0.51944583333333327</v>
      </c>
      <c r="W916" s="21">
        <f t="shared" si="92"/>
        <v>0.41555666666666663</v>
      </c>
    </row>
    <row r="917" spans="1:23" x14ac:dyDescent="0.25">
      <c r="A917" s="18">
        <v>3544</v>
      </c>
      <c r="B917" s="18" t="s">
        <v>17</v>
      </c>
      <c r="C917" s="18">
        <v>0.46</v>
      </c>
      <c r="D917" s="18">
        <v>0.34</v>
      </c>
      <c r="E917" s="18">
        <v>0.09</v>
      </c>
      <c r="F917" s="18">
        <v>0.38400000000000001</v>
      </c>
      <c r="G917" s="18">
        <v>0.17949999999999999</v>
      </c>
      <c r="H917" s="18">
        <v>6.8000000000000005E-2</v>
      </c>
      <c r="I917" s="18">
        <v>0.11</v>
      </c>
      <c r="J917" s="18">
        <v>8</v>
      </c>
      <c r="K917" s="18">
        <v>15</v>
      </c>
      <c r="L917" s="18" t="s">
        <v>32</v>
      </c>
      <c r="M917" s="18" t="s">
        <v>33</v>
      </c>
      <c r="N917" s="18" t="s">
        <v>29</v>
      </c>
      <c r="O917" s="18">
        <v>5</v>
      </c>
      <c r="P917" s="18" t="s">
        <v>34</v>
      </c>
      <c r="Q917" s="18">
        <v>12.8</v>
      </c>
      <c r="R917" s="18">
        <f t="shared" si="87"/>
        <v>3</v>
      </c>
      <c r="S917" s="18">
        <f t="shared" si="88"/>
        <v>2</v>
      </c>
      <c r="T917" s="18">
        <f t="shared" si="89"/>
        <v>0</v>
      </c>
      <c r="U917" s="20" t="str">
        <f t="shared" si="90"/>
        <v>2</v>
      </c>
      <c r="V917" s="21">
        <f t="shared" si="91"/>
        <v>0.16575999999999999</v>
      </c>
      <c r="W917" s="21">
        <f t="shared" si="92"/>
        <v>0.132608</v>
      </c>
    </row>
    <row r="918" spans="1:23" x14ac:dyDescent="0.25">
      <c r="A918" s="18">
        <v>631</v>
      </c>
      <c r="B918" s="18" t="s">
        <v>17</v>
      </c>
      <c r="C918" s="18">
        <v>0.47499999999999998</v>
      </c>
      <c r="D918" s="18">
        <v>0.36499999999999999</v>
      </c>
      <c r="E918" s="18">
        <v>0.115</v>
      </c>
      <c r="F918" s="18">
        <v>0.49</v>
      </c>
      <c r="G918" s="18">
        <v>0.223</v>
      </c>
      <c r="H918" s="18">
        <v>0.1235</v>
      </c>
      <c r="I918" s="18">
        <v>0.13350000000000001</v>
      </c>
      <c r="J918" s="18">
        <v>9</v>
      </c>
      <c r="K918" s="18">
        <v>3</v>
      </c>
      <c r="L918" s="18" t="s">
        <v>46</v>
      </c>
      <c r="M918" s="18" t="s">
        <v>47</v>
      </c>
      <c r="N918" s="18" t="s">
        <v>48</v>
      </c>
      <c r="O918" s="18">
        <v>2</v>
      </c>
      <c r="P918" s="18" t="s">
        <v>70</v>
      </c>
      <c r="Q918" s="18">
        <v>18</v>
      </c>
      <c r="R918" s="18">
        <f t="shared" si="87"/>
        <v>3</v>
      </c>
      <c r="S918" s="18">
        <f t="shared" si="88"/>
        <v>2</v>
      </c>
      <c r="T918" s="18">
        <f t="shared" si="89"/>
        <v>0</v>
      </c>
      <c r="U918" s="20" t="str">
        <f t="shared" si="90"/>
        <v>2</v>
      </c>
      <c r="V918" s="21">
        <f t="shared" si="91"/>
        <v>0.21682499999999999</v>
      </c>
      <c r="W918" s="21">
        <f t="shared" si="92"/>
        <v>0.17346</v>
      </c>
    </row>
    <row r="919" spans="1:23" x14ac:dyDescent="0.25">
      <c r="A919" s="18">
        <v>2436</v>
      </c>
      <c r="B919" s="18" t="s">
        <v>22</v>
      </c>
      <c r="C919" s="18">
        <v>0.46500000000000002</v>
      </c>
      <c r="D919" s="18">
        <v>0.38</v>
      </c>
      <c r="E919" s="18">
        <v>0.13500000000000001</v>
      </c>
      <c r="F919" s="18">
        <v>0.57899999999999996</v>
      </c>
      <c r="G919" s="18">
        <v>0.20799999999999999</v>
      </c>
      <c r="H919" s="18">
        <v>0.1095</v>
      </c>
      <c r="I919" s="18">
        <v>0.22</v>
      </c>
      <c r="J919" s="18">
        <v>14</v>
      </c>
      <c r="K919" s="18">
        <v>1</v>
      </c>
      <c r="L919" s="18" t="s">
        <v>65</v>
      </c>
      <c r="M919" s="18" t="s">
        <v>66</v>
      </c>
      <c r="N919" s="18" t="s">
        <v>29</v>
      </c>
      <c r="O919" s="18">
        <v>7</v>
      </c>
      <c r="P919" s="18" t="s">
        <v>26</v>
      </c>
      <c r="Q919" s="18">
        <v>2.5</v>
      </c>
      <c r="R919" s="18">
        <f t="shared" si="87"/>
        <v>3</v>
      </c>
      <c r="S919" s="18">
        <f t="shared" si="88"/>
        <v>2</v>
      </c>
      <c r="T919" s="18">
        <f t="shared" si="89"/>
        <v>0</v>
      </c>
      <c r="U919" s="20" t="str">
        <f t="shared" si="90"/>
        <v>2</v>
      </c>
      <c r="V919" s="21">
        <f t="shared" si="91"/>
        <v>0.25861999999999996</v>
      </c>
      <c r="W919" s="21">
        <f t="shared" si="92"/>
        <v>0.20689599999999997</v>
      </c>
    </row>
    <row r="920" spans="1:23" x14ac:dyDescent="0.25">
      <c r="A920" s="18">
        <v>1107</v>
      </c>
      <c r="B920" s="18" t="s">
        <v>17</v>
      </c>
      <c r="C920" s="18">
        <v>0.51</v>
      </c>
      <c r="D920" s="18">
        <v>0.4</v>
      </c>
      <c r="E920" s="18">
        <v>0.125</v>
      </c>
      <c r="F920" s="18">
        <v>0.5575</v>
      </c>
      <c r="G920" s="18">
        <v>0.26150000000000001</v>
      </c>
      <c r="H920" s="18">
        <v>0.1195</v>
      </c>
      <c r="I920" s="18">
        <v>0.1525</v>
      </c>
      <c r="J920" s="18">
        <v>9</v>
      </c>
      <c r="K920" s="18">
        <v>2</v>
      </c>
      <c r="L920" s="18" t="s">
        <v>52</v>
      </c>
      <c r="M920" s="18" t="s">
        <v>53</v>
      </c>
      <c r="N920" s="18" t="s">
        <v>54</v>
      </c>
      <c r="O920" s="18">
        <v>1</v>
      </c>
      <c r="P920" s="18" t="s">
        <v>21</v>
      </c>
      <c r="Q920" s="18">
        <v>22.1</v>
      </c>
      <c r="R920" s="18">
        <f t="shared" si="87"/>
        <v>3</v>
      </c>
      <c r="S920" s="18">
        <f t="shared" si="88"/>
        <v>2</v>
      </c>
      <c r="T920" s="18">
        <f t="shared" si="89"/>
        <v>0</v>
      </c>
      <c r="U920" s="20" t="str">
        <f t="shared" si="90"/>
        <v>2</v>
      </c>
      <c r="V920" s="21">
        <f t="shared" si="91"/>
        <v>0.25412708333333334</v>
      </c>
      <c r="W920" s="21">
        <f t="shared" si="92"/>
        <v>0.20330166666666669</v>
      </c>
    </row>
    <row r="921" spans="1:23" x14ac:dyDescent="0.25">
      <c r="A921" s="18">
        <v>3661</v>
      </c>
      <c r="B921" s="18" t="s">
        <v>22</v>
      </c>
      <c r="C921" s="18">
        <v>0.54500000000000004</v>
      </c>
      <c r="D921" s="18">
        <v>0.41</v>
      </c>
      <c r="E921" s="18">
        <v>0.125</v>
      </c>
      <c r="F921" s="18">
        <v>0.65400000000000003</v>
      </c>
      <c r="G921" s="18">
        <v>0.29449999999999998</v>
      </c>
      <c r="H921" s="18">
        <v>0.13150000000000001</v>
      </c>
      <c r="I921" s="18">
        <v>0.20499999999999999</v>
      </c>
      <c r="J921" s="18">
        <v>10</v>
      </c>
      <c r="K921" s="18">
        <v>11</v>
      </c>
      <c r="L921" s="18" t="s">
        <v>37</v>
      </c>
      <c r="M921" s="18" t="s">
        <v>38</v>
      </c>
      <c r="N921" s="18" t="s">
        <v>29</v>
      </c>
      <c r="O921" s="18">
        <v>9</v>
      </c>
      <c r="P921" s="18" t="s">
        <v>58</v>
      </c>
      <c r="Q921" s="18">
        <v>1.9</v>
      </c>
      <c r="R921" s="18">
        <f t="shared" si="87"/>
        <v>3</v>
      </c>
      <c r="S921" s="18">
        <f t="shared" si="88"/>
        <v>2</v>
      </c>
      <c r="T921" s="18">
        <f t="shared" si="89"/>
        <v>0</v>
      </c>
      <c r="U921" s="20" t="str">
        <f t="shared" si="90"/>
        <v>2</v>
      </c>
      <c r="V921" s="21">
        <f t="shared" si="91"/>
        <v>0.30302000000000007</v>
      </c>
      <c r="W921" s="21">
        <f t="shared" si="92"/>
        <v>0.24241600000000008</v>
      </c>
    </row>
    <row r="922" spans="1:23" x14ac:dyDescent="0.25">
      <c r="A922" s="18">
        <v>385</v>
      </c>
      <c r="B922" s="18" t="s">
        <v>31</v>
      </c>
      <c r="C922" s="18">
        <v>0.54500000000000004</v>
      </c>
      <c r="D922" s="18">
        <v>0.42499999999999999</v>
      </c>
      <c r="E922" s="18">
        <v>0.13500000000000001</v>
      </c>
      <c r="F922" s="18">
        <v>0.84450000000000003</v>
      </c>
      <c r="G922" s="18">
        <v>0.373</v>
      </c>
      <c r="H922" s="18">
        <v>0.21</v>
      </c>
      <c r="I922" s="18">
        <v>0.23499999999999999</v>
      </c>
      <c r="J922" s="18">
        <v>10</v>
      </c>
      <c r="K922" s="18">
        <v>11</v>
      </c>
      <c r="L922" s="18" t="s">
        <v>37</v>
      </c>
      <c r="M922" s="18" t="s">
        <v>38</v>
      </c>
      <c r="N922" s="18" t="s">
        <v>29</v>
      </c>
      <c r="O922" s="18">
        <v>6</v>
      </c>
      <c r="P922" s="18" t="s">
        <v>79</v>
      </c>
      <c r="Q922" s="18">
        <v>14.1</v>
      </c>
      <c r="R922" s="18">
        <f t="shared" si="87"/>
        <v>3</v>
      </c>
      <c r="S922" s="18">
        <f t="shared" si="88"/>
        <v>2</v>
      </c>
      <c r="T922" s="18">
        <f t="shared" si="89"/>
        <v>0</v>
      </c>
      <c r="U922" s="20" t="str">
        <f t="shared" si="90"/>
        <v>2</v>
      </c>
      <c r="V922" s="21">
        <f t="shared" si="91"/>
        <v>0.39480375000000001</v>
      </c>
      <c r="W922" s="21">
        <f t="shared" si="92"/>
        <v>0.31584300000000004</v>
      </c>
    </row>
    <row r="923" spans="1:23" x14ac:dyDescent="0.25">
      <c r="A923" s="18">
        <v>3931</v>
      </c>
      <c r="B923" s="18" t="s">
        <v>22</v>
      </c>
      <c r="C923" s="18">
        <v>0.67</v>
      </c>
      <c r="D923" s="18">
        <v>0.53500000000000003</v>
      </c>
      <c r="E923" s="18">
        <v>0.185</v>
      </c>
      <c r="F923" s="18">
        <v>1.597</v>
      </c>
      <c r="G923" s="18">
        <v>0.62749999999999995</v>
      </c>
      <c r="H923" s="18">
        <v>0.35</v>
      </c>
      <c r="I923" s="18">
        <v>0.47</v>
      </c>
      <c r="J923" s="18">
        <v>21</v>
      </c>
      <c r="K923" s="18">
        <v>3</v>
      </c>
      <c r="L923" s="18" t="s">
        <v>46</v>
      </c>
      <c r="M923" s="18" t="s">
        <v>47</v>
      </c>
      <c r="N923" s="18" t="s">
        <v>48</v>
      </c>
      <c r="O923" s="18">
        <v>3</v>
      </c>
      <c r="P923" s="18" t="s">
        <v>39</v>
      </c>
      <c r="Q923" s="18">
        <v>3.6</v>
      </c>
      <c r="R923" s="18">
        <f t="shared" si="87"/>
        <v>3</v>
      </c>
      <c r="S923" s="18">
        <f t="shared" si="88"/>
        <v>2</v>
      </c>
      <c r="T923" s="18">
        <f t="shared" si="89"/>
        <v>0</v>
      </c>
      <c r="U923" s="20" t="str">
        <f t="shared" si="90"/>
        <v>2</v>
      </c>
      <c r="V923" s="21">
        <f t="shared" si="91"/>
        <v>0.82245499999999983</v>
      </c>
      <c r="W923" s="21">
        <f t="shared" si="92"/>
        <v>0.65796399999999988</v>
      </c>
    </row>
    <row r="924" spans="1:23" x14ac:dyDescent="0.25">
      <c r="A924" s="18">
        <v>2341</v>
      </c>
      <c r="B924" s="18" t="s">
        <v>22</v>
      </c>
      <c r="C924" s="18">
        <v>0.59</v>
      </c>
      <c r="D924" s="18">
        <v>0.47</v>
      </c>
      <c r="E924" s="18">
        <v>0.17</v>
      </c>
      <c r="F924" s="18">
        <v>0.9</v>
      </c>
      <c r="G924" s="18">
        <v>0.35499999999999998</v>
      </c>
      <c r="H924" s="18">
        <v>0.1905</v>
      </c>
      <c r="I924" s="18">
        <v>0.25</v>
      </c>
      <c r="J924" s="18">
        <v>11</v>
      </c>
      <c r="K924" s="18">
        <v>7</v>
      </c>
      <c r="L924" s="18" t="s">
        <v>43</v>
      </c>
      <c r="M924" s="18" t="s">
        <v>44</v>
      </c>
      <c r="N924" s="18" t="s">
        <v>45</v>
      </c>
      <c r="O924" s="18">
        <v>1</v>
      </c>
      <c r="P924" s="18" t="s">
        <v>21</v>
      </c>
      <c r="Q924" s="18">
        <v>22.1</v>
      </c>
      <c r="R924" s="18">
        <f t="shared" si="87"/>
        <v>3</v>
      </c>
      <c r="S924" s="18">
        <f t="shared" si="88"/>
        <v>2</v>
      </c>
      <c r="T924" s="18">
        <f t="shared" si="89"/>
        <v>0</v>
      </c>
      <c r="U924" s="20" t="str">
        <f t="shared" si="90"/>
        <v>2</v>
      </c>
      <c r="V924" s="21">
        <f t="shared" si="91"/>
        <v>0.43949999999999995</v>
      </c>
      <c r="W924" s="21">
        <f t="shared" si="92"/>
        <v>0.35159999999999997</v>
      </c>
    </row>
    <row r="925" spans="1:23" x14ac:dyDescent="0.25">
      <c r="A925" s="18">
        <v>192</v>
      </c>
      <c r="B925" s="18" t="s">
        <v>31</v>
      </c>
      <c r="C925" s="18">
        <v>0.61</v>
      </c>
      <c r="D925" s="18">
        <v>0.48499999999999999</v>
      </c>
      <c r="E925" s="18">
        <v>0.17</v>
      </c>
      <c r="F925" s="18">
        <v>1.0225</v>
      </c>
      <c r="G925" s="18">
        <v>0.41899999999999998</v>
      </c>
      <c r="H925" s="18">
        <v>0.24049999999999999</v>
      </c>
      <c r="I925" s="18">
        <v>0.36</v>
      </c>
      <c r="J925" s="18">
        <v>12</v>
      </c>
      <c r="K925" s="18">
        <v>6</v>
      </c>
      <c r="L925" s="18" t="s">
        <v>40</v>
      </c>
      <c r="M925" s="18" t="s">
        <v>41</v>
      </c>
      <c r="N925" s="18" t="s">
        <v>42</v>
      </c>
      <c r="O925" s="18">
        <v>10</v>
      </c>
      <c r="P925" s="18" t="s">
        <v>35</v>
      </c>
      <c r="Q925" s="18">
        <v>24.1</v>
      </c>
      <c r="R925" s="18">
        <f t="shared" si="87"/>
        <v>3</v>
      </c>
      <c r="S925" s="18">
        <f t="shared" si="88"/>
        <v>3</v>
      </c>
      <c r="T925" s="18">
        <f t="shared" si="89"/>
        <v>3</v>
      </c>
      <c r="U925" s="20" t="str">
        <f t="shared" si="90"/>
        <v>3</v>
      </c>
      <c r="V925" s="21">
        <f t="shared" si="91"/>
        <v>0.5052854166666666</v>
      </c>
      <c r="W925" s="21">
        <f t="shared" si="92"/>
        <v>0.5052854166666666</v>
      </c>
    </row>
    <row r="926" spans="1:23" x14ac:dyDescent="0.25">
      <c r="A926" s="18">
        <v>988</v>
      </c>
      <c r="B926" s="18" t="s">
        <v>31</v>
      </c>
      <c r="C926" s="18">
        <v>0.56999999999999995</v>
      </c>
      <c r="D926" s="18">
        <v>0.44500000000000001</v>
      </c>
      <c r="E926" s="18">
        <v>0.14000000000000001</v>
      </c>
      <c r="F926" s="18">
        <v>1.0634999999999999</v>
      </c>
      <c r="G926" s="18">
        <v>0.52649999999999997</v>
      </c>
      <c r="H926" s="18">
        <v>0.2195</v>
      </c>
      <c r="I926" s="18">
        <v>0.24</v>
      </c>
      <c r="J926" s="18">
        <v>8</v>
      </c>
      <c r="K926" s="18">
        <v>2</v>
      </c>
      <c r="L926" s="18" t="s">
        <v>52</v>
      </c>
      <c r="M926" s="18" t="s">
        <v>53</v>
      </c>
      <c r="N926" s="18" t="s">
        <v>54</v>
      </c>
      <c r="O926" s="18">
        <v>1</v>
      </c>
      <c r="P926" s="18" t="s">
        <v>21</v>
      </c>
      <c r="Q926" s="18">
        <v>22.1</v>
      </c>
      <c r="R926" s="18">
        <f t="shared" si="87"/>
        <v>3</v>
      </c>
      <c r="S926" s="18">
        <f t="shared" si="88"/>
        <v>3</v>
      </c>
      <c r="T926" s="18">
        <f t="shared" si="89"/>
        <v>3</v>
      </c>
      <c r="U926" s="20" t="str">
        <f t="shared" si="90"/>
        <v>3</v>
      </c>
      <c r="V926" s="21">
        <f t="shared" si="91"/>
        <v>0.50604874999999994</v>
      </c>
      <c r="W926" s="21">
        <f t="shared" si="92"/>
        <v>0.50604874999999994</v>
      </c>
    </row>
    <row r="927" spans="1:23" x14ac:dyDescent="0.25">
      <c r="A927" s="18">
        <v>4043</v>
      </c>
      <c r="B927" s="18" t="s">
        <v>22</v>
      </c>
      <c r="C927" s="18">
        <v>0.57499999999999996</v>
      </c>
      <c r="D927" s="18">
        <v>0.46</v>
      </c>
      <c r="E927" s="18">
        <v>0.16500000000000001</v>
      </c>
      <c r="F927" s="18">
        <v>0.95750000000000002</v>
      </c>
      <c r="G927" s="18">
        <v>0.48149999999999998</v>
      </c>
      <c r="H927" s="18">
        <v>0.19450000000000001</v>
      </c>
      <c r="I927" s="18">
        <v>0.23599999999999999</v>
      </c>
      <c r="J927" s="18">
        <v>10</v>
      </c>
      <c r="K927" s="18">
        <v>8</v>
      </c>
      <c r="L927" s="18" t="s">
        <v>55</v>
      </c>
      <c r="M927" s="18" t="s">
        <v>56</v>
      </c>
      <c r="N927" s="18" t="s">
        <v>57</v>
      </c>
      <c r="O927" s="18">
        <v>5</v>
      </c>
      <c r="P927" s="18" t="s">
        <v>34</v>
      </c>
      <c r="Q927" s="18">
        <v>12.8</v>
      </c>
      <c r="R927" s="18">
        <f t="shared" si="87"/>
        <v>3</v>
      </c>
      <c r="S927" s="18">
        <f t="shared" si="88"/>
        <v>2</v>
      </c>
      <c r="T927" s="18">
        <f t="shared" si="89"/>
        <v>0</v>
      </c>
      <c r="U927" s="20" t="str">
        <f t="shared" si="90"/>
        <v>2</v>
      </c>
      <c r="V927" s="21">
        <f t="shared" si="91"/>
        <v>0.4627916666666666</v>
      </c>
      <c r="W927" s="21">
        <f t="shared" si="92"/>
        <v>0.3702333333333333</v>
      </c>
    </row>
    <row r="928" spans="1:23" x14ac:dyDescent="0.25">
      <c r="A928" s="18">
        <v>846</v>
      </c>
      <c r="B928" s="18" t="s">
        <v>31</v>
      </c>
      <c r="C928" s="18">
        <v>0.54</v>
      </c>
      <c r="D928" s="18">
        <v>0.40500000000000003</v>
      </c>
      <c r="E928" s="18">
        <v>0.125</v>
      </c>
      <c r="F928" s="18">
        <v>0.89100000000000001</v>
      </c>
      <c r="G928" s="18">
        <v>0.48149999999999998</v>
      </c>
      <c r="H928" s="18">
        <v>0.1915</v>
      </c>
      <c r="I928" s="18">
        <v>0.20200000000000001</v>
      </c>
      <c r="J928" s="18">
        <v>9</v>
      </c>
      <c r="K928" s="18">
        <v>1</v>
      </c>
      <c r="L928" s="18" t="s">
        <v>65</v>
      </c>
      <c r="M928" s="18" t="s">
        <v>66</v>
      </c>
      <c r="N928" s="18" t="s">
        <v>29</v>
      </c>
      <c r="O928" s="18">
        <v>9</v>
      </c>
      <c r="P928" s="18" t="s">
        <v>58</v>
      </c>
      <c r="Q928" s="18">
        <v>1.9</v>
      </c>
      <c r="R928" s="18">
        <f t="shared" si="87"/>
        <v>3</v>
      </c>
      <c r="S928" s="18">
        <f t="shared" si="88"/>
        <v>3</v>
      </c>
      <c r="T928" s="18">
        <f t="shared" si="89"/>
        <v>3</v>
      </c>
      <c r="U928" s="20" t="str">
        <f t="shared" si="90"/>
        <v>3</v>
      </c>
      <c r="V928" s="21">
        <f t="shared" si="91"/>
        <v>0.41134500000000007</v>
      </c>
      <c r="W928" s="21">
        <f t="shared" si="92"/>
        <v>0.41134500000000007</v>
      </c>
    </row>
    <row r="929" spans="1:23" x14ac:dyDescent="0.25">
      <c r="A929" s="18">
        <v>1775</v>
      </c>
      <c r="B929" s="18" t="s">
        <v>31</v>
      </c>
      <c r="C929" s="18">
        <v>0.46500000000000002</v>
      </c>
      <c r="D929" s="18">
        <v>0.36</v>
      </c>
      <c r="E929" s="18">
        <v>0.115</v>
      </c>
      <c r="F929" s="18">
        <v>0.57950000000000002</v>
      </c>
      <c r="G929" s="18">
        <v>0.29499999999999998</v>
      </c>
      <c r="H929" s="18">
        <v>0.13950000000000001</v>
      </c>
      <c r="I929" s="18">
        <v>0.12</v>
      </c>
      <c r="J929" s="18">
        <v>7</v>
      </c>
      <c r="K929" s="18">
        <v>5</v>
      </c>
      <c r="L929" s="18" t="s">
        <v>49</v>
      </c>
      <c r="M929" s="18" t="s">
        <v>50</v>
      </c>
      <c r="N929" s="18" t="s">
        <v>51</v>
      </c>
      <c r="O929" s="18">
        <v>5</v>
      </c>
      <c r="P929" s="18" t="s">
        <v>34</v>
      </c>
      <c r="Q929" s="18">
        <v>12.8</v>
      </c>
      <c r="R929" s="18">
        <f t="shared" si="87"/>
        <v>3</v>
      </c>
      <c r="S929" s="18">
        <f t="shared" si="88"/>
        <v>2</v>
      </c>
      <c r="T929" s="18">
        <f t="shared" si="89"/>
        <v>0</v>
      </c>
      <c r="U929" s="20" t="str">
        <f t="shared" si="90"/>
        <v>2</v>
      </c>
      <c r="V929" s="21">
        <f t="shared" si="91"/>
        <v>0.25497999999999998</v>
      </c>
      <c r="W929" s="21">
        <f t="shared" si="92"/>
        <v>0.203984</v>
      </c>
    </row>
    <row r="930" spans="1:23" x14ac:dyDescent="0.25">
      <c r="A930" s="18">
        <v>2780</v>
      </c>
      <c r="B930" s="18" t="s">
        <v>31</v>
      </c>
      <c r="C930" s="18">
        <v>0.59</v>
      </c>
      <c r="D930" s="18">
        <v>0.47</v>
      </c>
      <c r="E930" s="18">
        <v>0.14499999999999999</v>
      </c>
      <c r="F930" s="18">
        <v>0.92349999999999999</v>
      </c>
      <c r="G930" s="18">
        <v>0.45450000000000002</v>
      </c>
      <c r="H930" s="18">
        <v>0.17299999999999999</v>
      </c>
      <c r="I930" s="18">
        <v>0.254</v>
      </c>
      <c r="J930" s="18">
        <v>9</v>
      </c>
      <c r="K930" s="18">
        <v>3</v>
      </c>
      <c r="L930" s="18" t="s">
        <v>46</v>
      </c>
      <c r="M930" s="18" t="s">
        <v>47</v>
      </c>
      <c r="N930" s="18" t="s">
        <v>48</v>
      </c>
      <c r="O930" s="18">
        <v>5</v>
      </c>
      <c r="P930" s="18" t="s">
        <v>34</v>
      </c>
      <c r="Q930" s="18">
        <v>12.8</v>
      </c>
      <c r="R930" s="18">
        <f t="shared" si="87"/>
        <v>3</v>
      </c>
      <c r="S930" s="18">
        <f t="shared" si="88"/>
        <v>3</v>
      </c>
      <c r="T930" s="18">
        <f t="shared" si="89"/>
        <v>3</v>
      </c>
      <c r="U930" s="20" t="str">
        <f t="shared" si="90"/>
        <v>3</v>
      </c>
      <c r="V930" s="21">
        <f t="shared" si="91"/>
        <v>0.44712791666666662</v>
      </c>
      <c r="W930" s="21">
        <f t="shared" si="92"/>
        <v>0.44712791666666662</v>
      </c>
    </row>
    <row r="931" spans="1:23" x14ac:dyDescent="0.25">
      <c r="A931" s="18">
        <v>3355</v>
      </c>
      <c r="B931" s="18" t="s">
        <v>22</v>
      </c>
      <c r="C931" s="18">
        <v>0.45500000000000002</v>
      </c>
      <c r="D931" s="18">
        <v>0.36</v>
      </c>
      <c r="E931" s="18">
        <v>0.11</v>
      </c>
      <c r="F931" s="18">
        <v>0.4385</v>
      </c>
      <c r="G931" s="18">
        <v>0.20599999999999999</v>
      </c>
      <c r="H931" s="18">
        <v>9.8000000000000004E-2</v>
      </c>
      <c r="I931" s="18">
        <v>0.125</v>
      </c>
      <c r="J931" s="18">
        <v>10</v>
      </c>
      <c r="K931" s="18">
        <v>4</v>
      </c>
      <c r="L931" s="18" t="s">
        <v>18</v>
      </c>
      <c r="M931" s="18" t="s">
        <v>19</v>
      </c>
      <c r="N931" s="18" t="s">
        <v>20</v>
      </c>
      <c r="O931" s="18">
        <v>2</v>
      </c>
      <c r="P931" s="18" t="s">
        <v>70</v>
      </c>
      <c r="Q931" s="18">
        <v>18</v>
      </c>
      <c r="R931" s="18">
        <f t="shared" si="87"/>
        <v>3</v>
      </c>
      <c r="S931" s="18">
        <f t="shared" si="88"/>
        <v>2</v>
      </c>
      <c r="T931" s="18">
        <f t="shared" si="89"/>
        <v>0</v>
      </c>
      <c r="U931" s="20" t="str">
        <f t="shared" si="90"/>
        <v>2</v>
      </c>
      <c r="V931" s="21">
        <f t="shared" si="91"/>
        <v>0.19184375000000001</v>
      </c>
      <c r="W931" s="21">
        <f t="shared" si="92"/>
        <v>0.15347500000000003</v>
      </c>
    </row>
    <row r="932" spans="1:23" x14ac:dyDescent="0.25">
      <c r="A932" s="18">
        <v>3620</v>
      </c>
      <c r="B932" s="18" t="s">
        <v>22</v>
      </c>
      <c r="C932" s="18">
        <v>0.64</v>
      </c>
      <c r="D932" s="18">
        <v>0.5</v>
      </c>
      <c r="E932" s="18">
        <v>0.17</v>
      </c>
      <c r="F932" s="18">
        <v>1.1200000000000001</v>
      </c>
      <c r="G932" s="18">
        <v>0.4955</v>
      </c>
      <c r="H932" s="18">
        <v>0.26450000000000001</v>
      </c>
      <c r="I932" s="18">
        <v>0.32</v>
      </c>
      <c r="J932" s="18">
        <v>12</v>
      </c>
      <c r="K932" s="18">
        <v>2</v>
      </c>
      <c r="L932" s="18" t="s">
        <v>52</v>
      </c>
      <c r="M932" s="18" t="s">
        <v>53</v>
      </c>
      <c r="N932" s="18" t="s">
        <v>54</v>
      </c>
      <c r="O932" s="18">
        <v>10</v>
      </c>
      <c r="P932" s="18" t="s">
        <v>35</v>
      </c>
      <c r="Q932" s="18">
        <v>24.1</v>
      </c>
      <c r="R932" s="18">
        <f t="shared" si="87"/>
        <v>3</v>
      </c>
      <c r="S932" s="18">
        <f t="shared" si="88"/>
        <v>2</v>
      </c>
      <c r="T932" s="18">
        <f t="shared" si="89"/>
        <v>0</v>
      </c>
      <c r="U932" s="20" t="str">
        <f t="shared" si="90"/>
        <v>2</v>
      </c>
      <c r="V932" s="21">
        <f t="shared" si="91"/>
        <v>0.56186666666666674</v>
      </c>
      <c r="W932" s="21">
        <f t="shared" si="92"/>
        <v>0.44949333333333341</v>
      </c>
    </row>
    <row r="933" spans="1:23" x14ac:dyDescent="0.25">
      <c r="A933" s="18">
        <v>1903</v>
      </c>
      <c r="B933" s="18" t="s">
        <v>31</v>
      </c>
      <c r="C933" s="18">
        <v>0.57499999999999996</v>
      </c>
      <c r="D933" s="18">
        <v>0.45500000000000002</v>
      </c>
      <c r="E933" s="18">
        <v>0.155</v>
      </c>
      <c r="F933" s="18">
        <v>1.0129999999999999</v>
      </c>
      <c r="G933" s="18">
        <v>0.46850000000000003</v>
      </c>
      <c r="H933" s="18">
        <v>0.20849999999999999</v>
      </c>
      <c r="I933" s="18">
        <v>0.29499999999999998</v>
      </c>
      <c r="J933" s="18">
        <v>11</v>
      </c>
      <c r="K933" s="18">
        <v>13</v>
      </c>
      <c r="L933" s="18" t="s">
        <v>27</v>
      </c>
      <c r="M933" s="18" t="s">
        <v>28</v>
      </c>
      <c r="N933" s="18" t="s">
        <v>29</v>
      </c>
      <c r="O933" s="18">
        <v>9</v>
      </c>
      <c r="P933" s="18" t="s">
        <v>58</v>
      </c>
      <c r="Q933" s="18">
        <v>1.9</v>
      </c>
      <c r="R933" s="18">
        <f t="shared" si="87"/>
        <v>3</v>
      </c>
      <c r="S933" s="18">
        <f t="shared" si="88"/>
        <v>3</v>
      </c>
      <c r="T933" s="18">
        <f t="shared" si="89"/>
        <v>3</v>
      </c>
      <c r="U933" s="20" t="str">
        <f t="shared" si="90"/>
        <v>3</v>
      </c>
      <c r="V933" s="21">
        <f t="shared" si="91"/>
        <v>0.48708416666666654</v>
      </c>
      <c r="W933" s="21">
        <f t="shared" si="92"/>
        <v>0.48708416666666654</v>
      </c>
    </row>
    <row r="934" spans="1:23" x14ac:dyDescent="0.25">
      <c r="A934" s="18">
        <v>1527</v>
      </c>
      <c r="B934" s="18" t="s">
        <v>31</v>
      </c>
      <c r="C934" s="18">
        <v>0.70499999999999996</v>
      </c>
      <c r="D934" s="18">
        <v>0.56000000000000005</v>
      </c>
      <c r="E934" s="18">
        <v>0.16500000000000001</v>
      </c>
      <c r="F934" s="18">
        <v>1.675</v>
      </c>
      <c r="G934" s="18">
        <v>0.79700000000000004</v>
      </c>
      <c r="H934" s="18">
        <v>0.40949999999999998</v>
      </c>
      <c r="I934" s="18">
        <v>0.38800000000000001</v>
      </c>
      <c r="J934" s="18">
        <v>10</v>
      </c>
      <c r="K934" s="18">
        <v>13</v>
      </c>
      <c r="L934" s="18" t="s">
        <v>27</v>
      </c>
      <c r="M934" s="18" t="s">
        <v>28</v>
      </c>
      <c r="N934" s="18" t="s">
        <v>29</v>
      </c>
      <c r="O934" s="18">
        <v>8</v>
      </c>
      <c r="P934" s="18" t="s">
        <v>30</v>
      </c>
      <c r="Q934" s="18">
        <v>12.3</v>
      </c>
      <c r="R934" s="18">
        <f t="shared" si="87"/>
        <v>3</v>
      </c>
      <c r="S934" s="18">
        <f t="shared" si="88"/>
        <v>3</v>
      </c>
      <c r="T934" s="18">
        <f t="shared" si="89"/>
        <v>3</v>
      </c>
      <c r="U934" s="20" t="str">
        <f t="shared" si="90"/>
        <v>3</v>
      </c>
      <c r="V934" s="21">
        <f t="shared" si="91"/>
        <v>0.87379166666666663</v>
      </c>
      <c r="W934" s="21">
        <f t="shared" si="92"/>
        <v>0.87379166666666663</v>
      </c>
    </row>
    <row r="935" spans="1:23" x14ac:dyDescent="0.25">
      <c r="A935" s="18">
        <v>291</v>
      </c>
      <c r="B935" s="18" t="s">
        <v>31</v>
      </c>
      <c r="C935" s="18">
        <v>0.54</v>
      </c>
      <c r="D935" s="18">
        <v>0.435</v>
      </c>
      <c r="E935" s="18">
        <v>0.18</v>
      </c>
      <c r="F935" s="18">
        <v>0.996</v>
      </c>
      <c r="G935" s="18">
        <v>0.38350000000000001</v>
      </c>
      <c r="H935" s="18">
        <v>0.22600000000000001</v>
      </c>
      <c r="I935" s="18">
        <v>0.32500000000000001</v>
      </c>
      <c r="J935" s="18">
        <v>17</v>
      </c>
      <c r="K935" s="18">
        <v>13</v>
      </c>
      <c r="L935" s="18" t="s">
        <v>27</v>
      </c>
      <c r="M935" s="18" t="s">
        <v>28</v>
      </c>
      <c r="N935" s="18" t="s">
        <v>29</v>
      </c>
      <c r="O935" s="18">
        <v>7</v>
      </c>
      <c r="P935" s="18" t="s">
        <v>26</v>
      </c>
      <c r="Q935" s="18">
        <v>2.5</v>
      </c>
      <c r="R935" s="18">
        <f t="shared" si="87"/>
        <v>3</v>
      </c>
      <c r="S935" s="18">
        <f t="shared" si="88"/>
        <v>2</v>
      </c>
      <c r="T935" s="18">
        <f t="shared" si="89"/>
        <v>0</v>
      </c>
      <c r="U935" s="20" t="str">
        <f t="shared" si="90"/>
        <v>2</v>
      </c>
      <c r="V935" s="21">
        <f t="shared" si="91"/>
        <v>0.47393000000000007</v>
      </c>
      <c r="W935" s="21">
        <f t="shared" si="92"/>
        <v>0.37914400000000009</v>
      </c>
    </row>
    <row r="936" spans="1:23" x14ac:dyDescent="0.25">
      <c r="A936" s="18">
        <v>324</v>
      </c>
      <c r="B936" s="18" t="s">
        <v>17</v>
      </c>
      <c r="C936" s="18">
        <v>0.26500000000000001</v>
      </c>
      <c r="D936" s="18">
        <v>0.20499999999999999</v>
      </c>
      <c r="E936" s="18">
        <v>7.0000000000000007E-2</v>
      </c>
      <c r="F936" s="18">
        <v>0.1055</v>
      </c>
      <c r="G936" s="18">
        <v>3.9E-2</v>
      </c>
      <c r="H936" s="18">
        <v>4.1000000000000002E-2</v>
      </c>
      <c r="I936" s="18">
        <v>3.5000000000000003E-2</v>
      </c>
      <c r="J936" s="18">
        <v>5</v>
      </c>
      <c r="K936" s="18">
        <v>3</v>
      </c>
      <c r="L936" s="18" t="s">
        <v>46</v>
      </c>
      <c r="M936" s="18" t="s">
        <v>47</v>
      </c>
      <c r="N936" s="18" t="s">
        <v>48</v>
      </c>
      <c r="O936" s="18">
        <v>2</v>
      </c>
      <c r="P936" s="18" t="s">
        <v>70</v>
      </c>
      <c r="Q936" s="18">
        <v>18</v>
      </c>
      <c r="R936" s="18">
        <f t="shared" si="87"/>
        <v>3</v>
      </c>
      <c r="S936" s="18">
        <f t="shared" si="88"/>
        <v>2</v>
      </c>
      <c r="T936" s="18">
        <f t="shared" si="89"/>
        <v>0</v>
      </c>
      <c r="U936" s="20" t="str">
        <f t="shared" si="90"/>
        <v>2</v>
      </c>
      <c r="V936" s="21">
        <f t="shared" si="91"/>
        <v>3.9386666666666667E-2</v>
      </c>
      <c r="W936" s="21">
        <f t="shared" si="92"/>
        <v>3.1509333333333334E-2</v>
      </c>
    </row>
    <row r="937" spans="1:23" x14ac:dyDescent="0.25">
      <c r="A937" s="18">
        <v>515</v>
      </c>
      <c r="B937" s="18" t="s">
        <v>22</v>
      </c>
      <c r="C937" s="18">
        <v>0.27500000000000002</v>
      </c>
      <c r="D937" s="18">
        <v>0.19500000000000001</v>
      </c>
      <c r="E937" s="18">
        <v>7.0000000000000007E-2</v>
      </c>
      <c r="F937" s="18">
        <v>0.08</v>
      </c>
      <c r="G937" s="18">
        <v>3.1E-2</v>
      </c>
      <c r="H937" s="18">
        <v>2.1499999999999998E-2</v>
      </c>
      <c r="I937" s="18">
        <v>2.5000000000000001E-2</v>
      </c>
      <c r="J937" s="18">
        <v>5</v>
      </c>
      <c r="K937" s="18">
        <v>12</v>
      </c>
      <c r="L937" s="18" t="s">
        <v>63</v>
      </c>
      <c r="M937" s="18" t="s">
        <v>64</v>
      </c>
      <c r="N937" s="18" t="s">
        <v>29</v>
      </c>
      <c r="O937" s="18">
        <v>2</v>
      </c>
      <c r="P937" s="18" t="s">
        <v>70</v>
      </c>
      <c r="Q937" s="18">
        <v>18</v>
      </c>
      <c r="R937" s="18">
        <f t="shared" si="87"/>
        <v>3</v>
      </c>
      <c r="S937" s="18">
        <f t="shared" si="88"/>
        <v>2</v>
      </c>
      <c r="T937" s="18">
        <f t="shared" si="89"/>
        <v>0</v>
      </c>
      <c r="U937" s="20" t="str">
        <f t="shared" si="90"/>
        <v>2</v>
      </c>
      <c r="V937" s="21">
        <f t="shared" si="91"/>
        <v>2.986666666666667E-2</v>
      </c>
      <c r="W937" s="21">
        <f t="shared" si="92"/>
        <v>2.3893333333333336E-2</v>
      </c>
    </row>
    <row r="938" spans="1:23" x14ac:dyDescent="0.25">
      <c r="A938" s="18">
        <v>1128</v>
      </c>
      <c r="B938" s="18" t="s">
        <v>31</v>
      </c>
      <c r="C938" s="18">
        <v>0.56000000000000005</v>
      </c>
      <c r="D938" s="18">
        <v>0.44500000000000001</v>
      </c>
      <c r="E938" s="18">
        <v>0.16</v>
      </c>
      <c r="F938" s="18">
        <v>0.89649999999999996</v>
      </c>
      <c r="G938" s="18">
        <v>0.42</v>
      </c>
      <c r="H938" s="18">
        <v>0.2175</v>
      </c>
      <c r="I938" s="18">
        <v>0.2215</v>
      </c>
      <c r="J938" s="18">
        <v>8</v>
      </c>
      <c r="K938" s="18">
        <v>11</v>
      </c>
      <c r="L938" s="18" t="s">
        <v>37</v>
      </c>
      <c r="M938" s="18" t="s">
        <v>38</v>
      </c>
      <c r="N938" s="18" t="s">
        <v>29</v>
      </c>
      <c r="O938" s="18">
        <v>3</v>
      </c>
      <c r="P938" s="18" t="s">
        <v>39</v>
      </c>
      <c r="Q938" s="18">
        <v>3.6</v>
      </c>
      <c r="R938" s="18">
        <f t="shared" si="87"/>
        <v>3</v>
      </c>
      <c r="S938" s="18">
        <f t="shared" si="88"/>
        <v>3</v>
      </c>
      <c r="T938" s="18">
        <f t="shared" si="89"/>
        <v>3</v>
      </c>
      <c r="U938" s="20" t="str">
        <f t="shared" si="90"/>
        <v>3</v>
      </c>
      <c r="V938" s="21">
        <f t="shared" si="91"/>
        <v>0.42807874999999995</v>
      </c>
      <c r="W938" s="21">
        <f t="shared" si="92"/>
        <v>0.42807874999999995</v>
      </c>
    </row>
    <row r="939" spans="1:23" x14ac:dyDescent="0.25">
      <c r="A939" s="18">
        <v>3605</v>
      </c>
      <c r="B939" s="18" t="s">
        <v>17</v>
      </c>
      <c r="C939" s="18">
        <v>0.45500000000000002</v>
      </c>
      <c r="D939" s="18">
        <v>0.37</v>
      </c>
      <c r="E939" s="18">
        <v>0.11</v>
      </c>
      <c r="F939" s="18">
        <v>0.51400000000000001</v>
      </c>
      <c r="G939" s="18">
        <v>0.23849999999999999</v>
      </c>
      <c r="H939" s="18">
        <v>0.1235</v>
      </c>
      <c r="I939" s="18">
        <v>0.126</v>
      </c>
      <c r="J939" s="18">
        <v>8</v>
      </c>
      <c r="K939" s="18">
        <v>12</v>
      </c>
      <c r="L939" s="18" t="s">
        <v>63</v>
      </c>
      <c r="M939" s="18" t="s">
        <v>64</v>
      </c>
      <c r="N939" s="18" t="s">
        <v>29</v>
      </c>
      <c r="O939" s="18">
        <v>7</v>
      </c>
      <c r="P939" s="18" t="s">
        <v>26</v>
      </c>
      <c r="Q939" s="18">
        <v>2.5</v>
      </c>
      <c r="R939" s="18">
        <f t="shared" si="87"/>
        <v>3</v>
      </c>
      <c r="S939" s="18">
        <f t="shared" si="88"/>
        <v>2</v>
      </c>
      <c r="T939" s="18">
        <f t="shared" si="89"/>
        <v>0</v>
      </c>
      <c r="U939" s="20" t="str">
        <f t="shared" si="90"/>
        <v>2</v>
      </c>
      <c r="V939" s="21">
        <f t="shared" si="91"/>
        <v>0.22573166666666666</v>
      </c>
      <c r="W939" s="21">
        <f t="shared" si="92"/>
        <v>0.18058533333333335</v>
      </c>
    </row>
    <row r="940" spans="1:23" x14ac:dyDescent="0.25">
      <c r="A940" s="18">
        <v>2019</v>
      </c>
      <c r="B940" s="18" t="s">
        <v>31</v>
      </c>
      <c r="C940" s="18">
        <v>0.505</v>
      </c>
      <c r="D940" s="18">
        <v>0.38500000000000001</v>
      </c>
      <c r="E940" s="18">
        <v>0.115</v>
      </c>
      <c r="F940" s="18">
        <v>0.48249999999999998</v>
      </c>
      <c r="G940" s="18">
        <v>0.21</v>
      </c>
      <c r="H940" s="18">
        <v>0.10349999999999999</v>
      </c>
      <c r="I940" s="18">
        <v>0.1535</v>
      </c>
      <c r="J940" s="18">
        <v>10</v>
      </c>
      <c r="K940" s="18">
        <v>7</v>
      </c>
      <c r="L940" s="18" t="s">
        <v>43</v>
      </c>
      <c r="M940" s="18" t="s">
        <v>44</v>
      </c>
      <c r="N940" s="18" t="s">
        <v>45</v>
      </c>
      <c r="O940" s="18">
        <v>5</v>
      </c>
      <c r="P940" s="18" t="s">
        <v>34</v>
      </c>
      <c r="Q940" s="18">
        <v>12.8</v>
      </c>
      <c r="R940" s="18">
        <f t="shared" si="87"/>
        <v>3</v>
      </c>
      <c r="S940" s="18">
        <f t="shared" si="88"/>
        <v>2</v>
      </c>
      <c r="T940" s="18">
        <f t="shared" si="89"/>
        <v>0</v>
      </c>
      <c r="U940" s="20" t="str">
        <f t="shared" si="90"/>
        <v>2</v>
      </c>
      <c r="V940" s="21">
        <f t="shared" si="91"/>
        <v>0.21752708333333334</v>
      </c>
      <c r="W940" s="21">
        <f t="shared" si="92"/>
        <v>0.17402166666666669</v>
      </c>
    </row>
    <row r="941" spans="1:23" x14ac:dyDescent="0.25">
      <c r="A941" s="18">
        <v>394</v>
      </c>
      <c r="B941" s="18" t="s">
        <v>17</v>
      </c>
      <c r="C941" s="18">
        <v>0.36499999999999999</v>
      </c>
      <c r="D941" s="18">
        <v>0.29499999999999998</v>
      </c>
      <c r="E941" s="18">
        <v>9.5000000000000001E-2</v>
      </c>
      <c r="F941" s="18">
        <v>0.25</v>
      </c>
      <c r="G941" s="18">
        <v>0.1075</v>
      </c>
      <c r="H941" s="18">
        <v>5.45E-2</v>
      </c>
      <c r="I941" s="18">
        <v>0.08</v>
      </c>
      <c r="J941" s="18">
        <v>9</v>
      </c>
      <c r="K941" s="18">
        <v>2</v>
      </c>
      <c r="L941" s="18" t="s">
        <v>52</v>
      </c>
      <c r="M941" s="18" t="s">
        <v>53</v>
      </c>
      <c r="N941" s="18" t="s">
        <v>54</v>
      </c>
      <c r="O941" s="18">
        <v>8</v>
      </c>
      <c r="P941" s="18" t="s">
        <v>30</v>
      </c>
      <c r="Q941" s="18">
        <v>12.3</v>
      </c>
      <c r="R941" s="18">
        <f t="shared" si="87"/>
        <v>3</v>
      </c>
      <c r="S941" s="18">
        <f t="shared" si="88"/>
        <v>2</v>
      </c>
      <c r="T941" s="18">
        <f t="shared" si="89"/>
        <v>0</v>
      </c>
      <c r="U941" s="20" t="str">
        <f t="shared" si="90"/>
        <v>2</v>
      </c>
      <c r="V941" s="21">
        <f t="shared" si="91"/>
        <v>0.10229166666666666</v>
      </c>
      <c r="W941" s="21">
        <f t="shared" si="92"/>
        <v>8.1833333333333327E-2</v>
      </c>
    </row>
    <row r="942" spans="1:23" x14ac:dyDescent="0.25">
      <c r="A942" s="18">
        <v>4056</v>
      </c>
      <c r="B942" s="18" t="s">
        <v>22</v>
      </c>
      <c r="C942" s="18">
        <v>0.64500000000000002</v>
      </c>
      <c r="D942" s="18">
        <v>0.5</v>
      </c>
      <c r="E942" s="18">
        <v>0.15</v>
      </c>
      <c r="F942" s="18">
        <v>1.159</v>
      </c>
      <c r="G942" s="18">
        <v>0.46750000000000003</v>
      </c>
      <c r="H942" s="18">
        <v>0.33550000000000002</v>
      </c>
      <c r="I942" s="18">
        <v>0.31</v>
      </c>
      <c r="J942" s="18">
        <v>9</v>
      </c>
      <c r="K942" s="18">
        <v>15</v>
      </c>
      <c r="L942" s="18" t="s">
        <v>32</v>
      </c>
      <c r="M942" s="18" t="s">
        <v>33</v>
      </c>
      <c r="N942" s="18" t="s">
        <v>29</v>
      </c>
      <c r="O942" s="18">
        <v>9</v>
      </c>
      <c r="P942" s="18" t="s">
        <v>58</v>
      </c>
      <c r="Q942" s="18">
        <v>1.9</v>
      </c>
      <c r="R942" s="18">
        <f t="shared" si="87"/>
        <v>3</v>
      </c>
      <c r="S942" s="18">
        <f t="shared" si="88"/>
        <v>2</v>
      </c>
      <c r="T942" s="18">
        <f t="shared" si="89"/>
        <v>0</v>
      </c>
      <c r="U942" s="20" t="str">
        <f t="shared" si="90"/>
        <v>2</v>
      </c>
      <c r="V942" s="21">
        <f t="shared" si="91"/>
        <v>0.57853416666666657</v>
      </c>
      <c r="W942" s="21">
        <f t="shared" si="92"/>
        <v>0.46282733333333326</v>
      </c>
    </row>
    <row r="943" spans="1:23" x14ac:dyDescent="0.25">
      <c r="A943" s="18">
        <v>3310</v>
      </c>
      <c r="B943" s="18" t="s">
        <v>17</v>
      </c>
      <c r="C943" s="18">
        <v>0.48499999999999999</v>
      </c>
      <c r="D943" s="18">
        <v>0.35499999999999998</v>
      </c>
      <c r="E943" s="18">
        <v>0.12</v>
      </c>
      <c r="F943" s="18">
        <v>0.50849999999999995</v>
      </c>
      <c r="G943" s="18">
        <v>0.21</v>
      </c>
      <c r="H943" s="18">
        <v>0.122</v>
      </c>
      <c r="I943" s="18">
        <v>0.13500000000000001</v>
      </c>
      <c r="J943" s="18">
        <v>9</v>
      </c>
      <c r="K943" s="18">
        <v>9</v>
      </c>
      <c r="L943" s="18" t="s">
        <v>67</v>
      </c>
      <c r="M943" s="18" t="s">
        <v>68</v>
      </c>
      <c r="N943" s="18" t="s">
        <v>69</v>
      </c>
      <c r="O943" s="18">
        <v>6</v>
      </c>
      <c r="P943" s="18" t="s">
        <v>79</v>
      </c>
      <c r="Q943" s="18">
        <v>14.1</v>
      </c>
      <c r="R943" s="18">
        <f t="shared" si="87"/>
        <v>3</v>
      </c>
      <c r="S943" s="18">
        <f t="shared" si="88"/>
        <v>2</v>
      </c>
      <c r="T943" s="18">
        <f t="shared" si="89"/>
        <v>0</v>
      </c>
      <c r="U943" s="20" t="str">
        <f t="shared" si="90"/>
        <v>2</v>
      </c>
      <c r="V943" s="21">
        <f t="shared" si="91"/>
        <v>0.22543499999999997</v>
      </c>
      <c r="W943" s="21">
        <f t="shared" si="92"/>
        <v>0.18034799999999998</v>
      </c>
    </row>
    <row r="944" spans="1:23" x14ac:dyDescent="0.25">
      <c r="A944" s="18">
        <v>1879</v>
      </c>
      <c r="B944" s="18" t="s">
        <v>17</v>
      </c>
      <c r="C944" s="18">
        <v>0.54500000000000004</v>
      </c>
      <c r="D944" s="18">
        <v>0.42499999999999999</v>
      </c>
      <c r="E944" s="18">
        <v>0.14000000000000001</v>
      </c>
      <c r="F944" s="18">
        <v>0.8145</v>
      </c>
      <c r="G944" s="18">
        <v>0.30499999999999999</v>
      </c>
      <c r="H944" s="18">
        <v>0.23100000000000001</v>
      </c>
      <c r="I944" s="18">
        <v>0.24399999999999999</v>
      </c>
      <c r="J944" s="18">
        <v>10</v>
      </c>
      <c r="K944" s="18">
        <v>12</v>
      </c>
      <c r="L944" s="18" t="s">
        <v>63</v>
      </c>
      <c r="M944" s="18" t="s">
        <v>64</v>
      </c>
      <c r="N944" s="18" t="s">
        <v>29</v>
      </c>
      <c r="O944" s="18">
        <v>5</v>
      </c>
      <c r="P944" s="18" t="s">
        <v>34</v>
      </c>
      <c r="Q944" s="18">
        <v>12.8</v>
      </c>
      <c r="R944" s="18">
        <f t="shared" si="87"/>
        <v>3</v>
      </c>
      <c r="S944" s="18">
        <f t="shared" si="88"/>
        <v>2</v>
      </c>
      <c r="T944" s="18">
        <f t="shared" si="89"/>
        <v>0</v>
      </c>
      <c r="U944" s="20" t="str">
        <f t="shared" si="90"/>
        <v>2</v>
      </c>
      <c r="V944" s="21">
        <f t="shared" si="91"/>
        <v>0.38145750000000006</v>
      </c>
      <c r="W944" s="21">
        <f t="shared" si="92"/>
        <v>0.30516600000000005</v>
      </c>
    </row>
    <row r="945" spans="1:23" x14ac:dyDescent="0.25">
      <c r="A945" s="18">
        <v>3758</v>
      </c>
      <c r="B945" s="18" t="s">
        <v>17</v>
      </c>
      <c r="C945" s="18">
        <v>0.52</v>
      </c>
      <c r="D945" s="18">
        <v>0.41</v>
      </c>
      <c r="E945" s="18">
        <v>0.14000000000000001</v>
      </c>
      <c r="F945" s="18">
        <v>0.69899999999999995</v>
      </c>
      <c r="G945" s="18">
        <v>0.33950000000000002</v>
      </c>
      <c r="H945" s="18">
        <v>0.129</v>
      </c>
      <c r="I945" s="18">
        <v>0.19450000000000001</v>
      </c>
      <c r="J945" s="18">
        <v>10</v>
      </c>
      <c r="K945" s="18">
        <v>11</v>
      </c>
      <c r="L945" s="18" t="s">
        <v>37</v>
      </c>
      <c r="M945" s="18" t="s">
        <v>38</v>
      </c>
      <c r="N945" s="18" t="s">
        <v>29</v>
      </c>
      <c r="O945" s="18">
        <v>10</v>
      </c>
      <c r="P945" s="18" t="s">
        <v>35</v>
      </c>
      <c r="Q945" s="18">
        <v>24.1</v>
      </c>
      <c r="R945" s="18">
        <f t="shared" si="87"/>
        <v>3</v>
      </c>
      <c r="S945" s="18">
        <f t="shared" si="88"/>
        <v>2</v>
      </c>
      <c r="T945" s="18">
        <f t="shared" si="89"/>
        <v>0</v>
      </c>
      <c r="U945" s="20" t="str">
        <f t="shared" si="90"/>
        <v>2</v>
      </c>
      <c r="V945" s="21">
        <f t="shared" si="91"/>
        <v>0.32270499999999996</v>
      </c>
      <c r="W945" s="21">
        <f t="shared" si="92"/>
        <v>0.258164</v>
      </c>
    </row>
    <row r="946" spans="1:23" x14ac:dyDescent="0.25">
      <c r="A946" s="18">
        <v>3553</v>
      </c>
      <c r="B946" s="18" t="s">
        <v>17</v>
      </c>
      <c r="C946" s="18">
        <v>0.52500000000000002</v>
      </c>
      <c r="D946" s="18">
        <v>0.39</v>
      </c>
      <c r="E946" s="18">
        <v>0.105</v>
      </c>
      <c r="F946" s="18">
        <v>0.56699999999999995</v>
      </c>
      <c r="G946" s="18">
        <v>0.28749999999999998</v>
      </c>
      <c r="H946" s="18">
        <v>0.1075</v>
      </c>
      <c r="I946" s="18">
        <v>0.16</v>
      </c>
      <c r="J946" s="18">
        <v>8</v>
      </c>
      <c r="K946" s="18">
        <v>4</v>
      </c>
      <c r="L946" s="18" t="s">
        <v>18</v>
      </c>
      <c r="M946" s="18" t="s">
        <v>19</v>
      </c>
      <c r="N946" s="18" t="s">
        <v>20</v>
      </c>
      <c r="O946" s="18">
        <v>2</v>
      </c>
      <c r="P946" s="18" t="s">
        <v>70</v>
      </c>
      <c r="Q946" s="18">
        <v>18</v>
      </c>
      <c r="R946" s="18">
        <f t="shared" si="87"/>
        <v>3</v>
      </c>
      <c r="S946" s="18">
        <f t="shared" si="88"/>
        <v>2</v>
      </c>
      <c r="T946" s="18">
        <f t="shared" si="89"/>
        <v>0</v>
      </c>
      <c r="U946" s="20" t="str">
        <f t="shared" si="90"/>
        <v>2</v>
      </c>
      <c r="V946" s="21">
        <f t="shared" si="91"/>
        <v>0.25703999999999994</v>
      </c>
      <c r="W946" s="21">
        <f t="shared" si="92"/>
        <v>0.20563199999999995</v>
      </c>
    </row>
    <row r="947" spans="1:23" x14ac:dyDescent="0.25">
      <c r="A947" s="18">
        <v>1928</v>
      </c>
      <c r="B947" s="18" t="s">
        <v>31</v>
      </c>
      <c r="C947" s="18">
        <v>0.61499999999999999</v>
      </c>
      <c r="D947" s="18">
        <v>0.47</v>
      </c>
      <c r="E947" s="18">
        <v>0.15</v>
      </c>
      <c r="F947" s="18">
        <v>1.0874999999999999</v>
      </c>
      <c r="G947" s="18">
        <v>0.4975</v>
      </c>
      <c r="H947" s="18">
        <v>0.28299999999999997</v>
      </c>
      <c r="I947" s="18">
        <v>0.26850000000000002</v>
      </c>
      <c r="J947" s="18">
        <v>9</v>
      </c>
      <c r="K947" s="18">
        <v>11</v>
      </c>
      <c r="L947" s="18" t="s">
        <v>37</v>
      </c>
      <c r="M947" s="18" t="s">
        <v>38</v>
      </c>
      <c r="N947" s="18" t="s">
        <v>29</v>
      </c>
      <c r="O947" s="18">
        <v>2</v>
      </c>
      <c r="P947" s="18" t="s">
        <v>70</v>
      </c>
      <c r="Q947" s="18">
        <v>18</v>
      </c>
      <c r="R947" s="18">
        <f t="shared" si="87"/>
        <v>3</v>
      </c>
      <c r="S947" s="18">
        <f t="shared" si="88"/>
        <v>3</v>
      </c>
      <c r="T947" s="18">
        <f t="shared" si="89"/>
        <v>3</v>
      </c>
      <c r="U947" s="20" t="str">
        <f t="shared" si="90"/>
        <v>3</v>
      </c>
      <c r="V947" s="21">
        <f t="shared" si="91"/>
        <v>0.53196874999999988</v>
      </c>
      <c r="W947" s="21">
        <f t="shared" si="92"/>
        <v>0.53196874999999988</v>
      </c>
    </row>
    <row r="948" spans="1:23" x14ac:dyDescent="0.25">
      <c r="A948" s="18">
        <v>376</v>
      </c>
      <c r="B948" s="18" t="s">
        <v>22</v>
      </c>
      <c r="C948" s="18">
        <v>0.67500000000000004</v>
      </c>
      <c r="D948" s="18">
        <v>0.54500000000000004</v>
      </c>
      <c r="E948" s="18">
        <v>0.19500000000000001</v>
      </c>
      <c r="F948" s="18">
        <v>1.7344999999999999</v>
      </c>
      <c r="G948" s="18">
        <v>0.6845</v>
      </c>
      <c r="H948" s="18">
        <v>0.3695</v>
      </c>
      <c r="I948" s="18">
        <v>0.60499999999999998</v>
      </c>
      <c r="J948" s="18">
        <v>20</v>
      </c>
      <c r="K948" s="18">
        <v>5</v>
      </c>
      <c r="L948" s="18" t="s">
        <v>49</v>
      </c>
      <c r="M948" s="18" t="s">
        <v>50</v>
      </c>
      <c r="N948" s="18" t="s">
        <v>51</v>
      </c>
      <c r="O948" s="18">
        <v>3</v>
      </c>
      <c r="P948" s="18" t="s">
        <v>39</v>
      </c>
      <c r="Q948" s="18">
        <v>3.6</v>
      </c>
      <c r="R948" s="18">
        <f t="shared" si="87"/>
        <v>3</v>
      </c>
      <c r="S948" s="18">
        <f t="shared" si="88"/>
        <v>2</v>
      </c>
      <c r="T948" s="18">
        <f t="shared" si="89"/>
        <v>0</v>
      </c>
      <c r="U948" s="20" t="str">
        <f t="shared" si="90"/>
        <v>2</v>
      </c>
      <c r="V948" s="21">
        <f t="shared" si="91"/>
        <v>0.90049458333333332</v>
      </c>
      <c r="W948" s="21">
        <f t="shared" si="92"/>
        <v>0.72039566666666666</v>
      </c>
    </row>
    <row r="949" spans="1:23" x14ac:dyDescent="0.25">
      <c r="A949" s="18">
        <v>451</v>
      </c>
      <c r="B949" s="18" t="s">
        <v>31</v>
      </c>
      <c r="C949" s="18">
        <v>0.72499999999999998</v>
      </c>
      <c r="D949" s="18">
        <v>0.56499999999999995</v>
      </c>
      <c r="E949" s="18">
        <v>0.215</v>
      </c>
      <c r="F949" s="18">
        <v>1.891</v>
      </c>
      <c r="G949" s="18">
        <v>0.69750000000000001</v>
      </c>
      <c r="H949" s="18">
        <v>0.47249999999999998</v>
      </c>
      <c r="I949" s="18">
        <v>0.57999999999999996</v>
      </c>
      <c r="J949" s="18">
        <v>16</v>
      </c>
      <c r="K949" s="18">
        <v>2</v>
      </c>
      <c r="L949" s="18" t="s">
        <v>52</v>
      </c>
      <c r="M949" s="18" t="s">
        <v>53</v>
      </c>
      <c r="N949" s="18" t="s">
        <v>54</v>
      </c>
      <c r="O949" s="18">
        <v>4</v>
      </c>
      <c r="P949" s="18" t="s">
        <v>59</v>
      </c>
      <c r="Q949" s="18">
        <v>6.1</v>
      </c>
      <c r="R949" s="18">
        <f t="shared" si="87"/>
        <v>3</v>
      </c>
      <c r="S949" s="18">
        <f t="shared" si="88"/>
        <v>2</v>
      </c>
      <c r="T949" s="18">
        <f t="shared" si="89"/>
        <v>0</v>
      </c>
      <c r="U949" s="20" t="str">
        <f t="shared" si="90"/>
        <v>2</v>
      </c>
      <c r="V949" s="21">
        <f t="shared" si="91"/>
        <v>1.0101091666666664</v>
      </c>
      <c r="W949" s="21">
        <f t="shared" si="92"/>
        <v>0.80808733333333316</v>
      </c>
    </row>
    <row r="950" spans="1:23" x14ac:dyDescent="0.25">
      <c r="A950" s="18">
        <v>2761</v>
      </c>
      <c r="B950" s="18" t="s">
        <v>17</v>
      </c>
      <c r="C950" s="18">
        <v>0.55000000000000004</v>
      </c>
      <c r="D950" s="18">
        <v>0.43</v>
      </c>
      <c r="E950" s="18">
        <v>0.14499999999999999</v>
      </c>
      <c r="F950" s="18">
        <v>0.71199999999999997</v>
      </c>
      <c r="G950" s="18">
        <v>0.30249999999999999</v>
      </c>
      <c r="H950" s="18">
        <v>0.152</v>
      </c>
      <c r="I950" s="18">
        <v>0.22500000000000001</v>
      </c>
      <c r="J950" s="18">
        <v>10</v>
      </c>
      <c r="K950" s="18">
        <v>8</v>
      </c>
      <c r="L950" s="18" t="s">
        <v>55</v>
      </c>
      <c r="M950" s="18" t="s">
        <v>56</v>
      </c>
      <c r="N950" s="18" t="s">
        <v>57</v>
      </c>
      <c r="O950" s="18">
        <v>9</v>
      </c>
      <c r="P950" s="18" t="s">
        <v>58</v>
      </c>
      <c r="Q950" s="18">
        <v>1.9</v>
      </c>
      <c r="R950" s="18">
        <f t="shared" si="87"/>
        <v>3</v>
      </c>
      <c r="S950" s="18">
        <f t="shared" si="88"/>
        <v>2</v>
      </c>
      <c r="T950" s="18">
        <f t="shared" si="89"/>
        <v>0</v>
      </c>
      <c r="U950" s="20" t="str">
        <f t="shared" si="90"/>
        <v>2</v>
      </c>
      <c r="V950" s="21">
        <f t="shared" si="91"/>
        <v>0.33523333333333333</v>
      </c>
      <c r="W950" s="21">
        <f t="shared" si="92"/>
        <v>0.26818666666666668</v>
      </c>
    </row>
    <row r="951" spans="1:23" x14ac:dyDescent="0.25">
      <c r="A951" s="18">
        <v>3611</v>
      </c>
      <c r="B951" s="18" t="s">
        <v>31</v>
      </c>
      <c r="C951" s="18">
        <v>0.57999999999999996</v>
      </c>
      <c r="D951" s="18">
        <v>0.45</v>
      </c>
      <c r="E951" s="18">
        <v>0.16</v>
      </c>
      <c r="F951" s="18">
        <v>0.86750000000000005</v>
      </c>
      <c r="G951" s="18">
        <v>0.39350000000000002</v>
      </c>
      <c r="H951" s="18">
        <v>0.221</v>
      </c>
      <c r="I951" s="18">
        <v>0.215</v>
      </c>
      <c r="J951" s="18">
        <v>9</v>
      </c>
      <c r="K951" s="18">
        <v>11</v>
      </c>
      <c r="L951" s="18" t="s">
        <v>37</v>
      </c>
      <c r="M951" s="18" t="s">
        <v>38</v>
      </c>
      <c r="N951" s="18" t="s">
        <v>29</v>
      </c>
      <c r="O951" s="18">
        <v>1</v>
      </c>
      <c r="P951" s="18" t="s">
        <v>21</v>
      </c>
      <c r="Q951" s="18">
        <v>22.1</v>
      </c>
      <c r="R951" s="18">
        <f t="shared" si="87"/>
        <v>3</v>
      </c>
      <c r="S951" s="18">
        <f t="shared" si="88"/>
        <v>2</v>
      </c>
      <c r="T951" s="18">
        <f t="shared" si="89"/>
        <v>0</v>
      </c>
      <c r="U951" s="20" t="str">
        <f t="shared" si="90"/>
        <v>2</v>
      </c>
      <c r="V951" s="21">
        <f t="shared" si="91"/>
        <v>0.41784583333333331</v>
      </c>
      <c r="W951" s="21">
        <f t="shared" si="92"/>
        <v>0.33427666666666667</v>
      </c>
    </row>
    <row r="952" spans="1:23" x14ac:dyDescent="0.25">
      <c r="A952" s="18">
        <v>1839</v>
      </c>
      <c r="B952" s="18" t="s">
        <v>17</v>
      </c>
      <c r="C952" s="18">
        <v>0.41499999999999998</v>
      </c>
      <c r="D952" s="18">
        <v>0.31</v>
      </c>
      <c r="E952" s="18">
        <v>9.5000000000000001E-2</v>
      </c>
      <c r="F952" s="18">
        <v>0.311</v>
      </c>
      <c r="G952" s="18">
        <v>0.1125</v>
      </c>
      <c r="H952" s="18">
        <v>6.25E-2</v>
      </c>
      <c r="I952" s="18">
        <v>0.115</v>
      </c>
      <c r="J952" s="18">
        <v>8</v>
      </c>
      <c r="K952" s="18">
        <v>4</v>
      </c>
      <c r="L952" s="18" t="s">
        <v>18</v>
      </c>
      <c r="M952" s="18" t="s">
        <v>19</v>
      </c>
      <c r="N952" s="18" t="s">
        <v>20</v>
      </c>
      <c r="O952" s="18">
        <v>4</v>
      </c>
      <c r="P952" s="18" t="s">
        <v>59</v>
      </c>
      <c r="Q952" s="18">
        <v>6.1</v>
      </c>
      <c r="R952" s="18">
        <f t="shared" si="87"/>
        <v>3</v>
      </c>
      <c r="S952" s="18">
        <f t="shared" si="88"/>
        <v>2</v>
      </c>
      <c r="T952" s="18">
        <f t="shared" si="89"/>
        <v>0</v>
      </c>
      <c r="U952" s="20" t="str">
        <f t="shared" si="90"/>
        <v>2</v>
      </c>
      <c r="V952" s="21">
        <f t="shared" si="91"/>
        <v>0.13061999999999999</v>
      </c>
      <c r="W952" s="21">
        <f t="shared" si="92"/>
        <v>0.10449599999999999</v>
      </c>
    </row>
    <row r="953" spans="1:23" x14ac:dyDescent="0.25">
      <c r="A953" s="18">
        <v>869</v>
      </c>
      <c r="B953" s="18" t="s">
        <v>22</v>
      </c>
      <c r="C953" s="18">
        <v>0.61499999999999999</v>
      </c>
      <c r="D953" s="18">
        <v>0.52</v>
      </c>
      <c r="E953" s="18">
        <v>0.15</v>
      </c>
      <c r="F953" s="18">
        <v>1.3434999999999999</v>
      </c>
      <c r="G953" s="18">
        <v>0.629</v>
      </c>
      <c r="H953" s="18">
        <v>0.26050000000000001</v>
      </c>
      <c r="I953" s="18">
        <v>0.34499999999999997</v>
      </c>
      <c r="J953" s="18">
        <v>10</v>
      </c>
      <c r="K953" s="18">
        <v>13</v>
      </c>
      <c r="L953" s="18" t="s">
        <v>27</v>
      </c>
      <c r="M953" s="18" t="s">
        <v>28</v>
      </c>
      <c r="N953" s="18" t="s">
        <v>29</v>
      </c>
      <c r="O953" s="18">
        <v>8</v>
      </c>
      <c r="P953" s="18" t="s">
        <v>30</v>
      </c>
      <c r="Q953" s="18">
        <v>12.3</v>
      </c>
      <c r="R953" s="18">
        <f t="shared" si="87"/>
        <v>3</v>
      </c>
      <c r="S953" s="18">
        <f t="shared" si="88"/>
        <v>2</v>
      </c>
      <c r="T953" s="18">
        <f t="shared" si="89"/>
        <v>0</v>
      </c>
      <c r="U953" s="20" t="str">
        <f t="shared" si="90"/>
        <v>2</v>
      </c>
      <c r="V953" s="21">
        <f t="shared" si="91"/>
        <v>0.66839124999999999</v>
      </c>
      <c r="W953" s="21">
        <f t="shared" si="92"/>
        <v>0.53471299999999999</v>
      </c>
    </row>
    <row r="954" spans="1:23" x14ac:dyDescent="0.25">
      <c r="A954" s="18">
        <v>1178</v>
      </c>
      <c r="B954" s="18" t="s">
        <v>22</v>
      </c>
      <c r="C954" s="18">
        <v>0.64500000000000002</v>
      </c>
      <c r="D954" s="18">
        <v>0.48</v>
      </c>
      <c r="E954" s="18">
        <v>0.17</v>
      </c>
      <c r="F954" s="18">
        <v>1.1345000000000001</v>
      </c>
      <c r="G954" s="18">
        <v>0.52800000000000002</v>
      </c>
      <c r="H954" s="18">
        <v>0.254</v>
      </c>
      <c r="I954" s="18">
        <v>0.30499999999999999</v>
      </c>
      <c r="J954" s="18">
        <v>10</v>
      </c>
      <c r="K954" s="18">
        <v>2</v>
      </c>
      <c r="L954" s="18" t="s">
        <v>52</v>
      </c>
      <c r="M954" s="18" t="s">
        <v>53</v>
      </c>
      <c r="N954" s="18" t="s">
        <v>54</v>
      </c>
      <c r="O954" s="18">
        <v>10</v>
      </c>
      <c r="P954" s="18" t="s">
        <v>35</v>
      </c>
      <c r="Q954" s="18">
        <v>24.1</v>
      </c>
      <c r="R954" s="18">
        <f t="shared" si="87"/>
        <v>3</v>
      </c>
      <c r="S954" s="18">
        <f t="shared" si="88"/>
        <v>2</v>
      </c>
      <c r="T954" s="18">
        <f t="shared" si="89"/>
        <v>0</v>
      </c>
      <c r="U954" s="20" t="str">
        <f t="shared" si="90"/>
        <v>2</v>
      </c>
      <c r="V954" s="21">
        <f t="shared" si="91"/>
        <v>0.56630458333333333</v>
      </c>
      <c r="W954" s="21">
        <f t="shared" si="92"/>
        <v>0.45304366666666668</v>
      </c>
    </row>
    <row r="955" spans="1:23" x14ac:dyDescent="0.25">
      <c r="A955" s="18">
        <v>864</v>
      </c>
      <c r="B955" s="18" t="s">
        <v>22</v>
      </c>
      <c r="C955" s="18">
        <v>0.6</v>
      </c>
      <c r="D955" s="18">
        <v>0.47499999999999998</v>
      </c>
      <c r="E955" s="18">
        <v>0.155</v>
      </c>
      <c r="F955" s="18">
        <v>1.21</v>
      </c>
      <c r="G955" s="18">
        <v>0.65300000000000002</v>
      </c>
      <c r="H955" s="18">
        <v>0.16950000000000001</v>
      </c>
      <c r="I955" s="18">
        <v>0.32050000000000001</v>
      </c>
      <c r="J955" s="18">
        <v>10</v>
      </c>
      <c r="K955" s="18">
        <v>9</v>
      </c>
      <c r="L955" s="18" t="s">
        <v>67</v>
      </c>
      <c r="M955" s="18" t="s">
        <v>68</v>
      </c>
      <c r="N955" s="18" t="s">
        <v>69</v>
      </c>
      <c r="O955" s="18">
        <v>5</v>
      </c>
      <c r="P955" s="18" t="s">
        <v>34</v>
      </c>
      <c r="Q955" s="18">
        <v>12.8</v>
      </c>
      <c r="R955" s="18">
        <f t="shared" si="87"/>
        <v>3</v>
      </c>
      <c r="S955" s="18">
        <f t="shared" si="88"/>
        <v>2</v>
      </c>
      <c r="T955" s="18">
        <f t="shared" si="89"/>
        <v>0</v>
      </c>
      <c r="U955" s="20" t="str">
        <f t="shared" si="90"/>
        <v>2</v>
      </c>
      <c r="V955" s="21">
        <f t="shared" si="91"/>
        <v>0.5908833333333332</v>
      </c>
      <c r="W955" s="21">
        <f t="shared" si="92"/>
        <v>0.47270666666666661</v>
      </c>
    </row>
    <row r="956" spans="1:23" x14ac:dyDescent="0.25">
      <c r="A956" s="18">
        <v>2997</v>
      </c>
      <c r="B956" s="18" t="s">
        <v>22</v>
      </c>
      <c r="C956" s="18">
        <v>0.62</v>
      </c>
      <c r="D956" s="18">
        <v>0.5</v>
      </c>
      <c r="E956" s="18">
        <v>0.17</v>
      </c>
      <c r="F956" s="18">
        <v>1.1479999999999999</v>
      </c>
      <c r="G956" s="18">
        <v>0.54749999999999999</v>
      </c>
      <c r="H956" s="18">
        <v>0.22</v>
      </c>
      <c r="I956" s="18">
        <v>0.33150000000000002</v>
      </c>
      <c r="J956" s="18">
        <v>10</v>
      </c>
      <c r="K956" s="18">
        <v>3</v>
      </c>
      <c r="L956" s="18" t="s">
        <v>46</v>
      </c>
      <c r="M956" s="18" t="s">
        <v>47</v>
      </c>
      <c r="N956" s="18" t="s">
        <v>48</v>
      </c>
      <c r="O956" s="18">
        <v>3</v>
      </c>
      <c r="P956" s="18" t="s">
        <v>39</v>
      </c>
      <c r="Q956" s="18">
        <v>3.6</v>
      </c>
      <c r="R956" s="18">
        <f t="shared" si="87"/>
        <v>3</v>
      </c>
      <c r="S956" s="18">
        <f t="shared" si="88"/>
        <v>2</v>
      </c>
      <c r="T956" s="18">
        <f t="shared" si="89"/>
        <v>0</v>
      </c>
      <c r="U956" s="20" t="str">
        <f t="shared" si="90"/>
        <v>2</v>
      </c>
      <c r="V956" s="21">
        <f t="shared" si="91"/>
        <v>0.57208666666666663</v>
      </c>
      <c r="W956" s="21">
        <f t="shared" si="92"/>
        <v>0.45766933333333332</v>
      </c>
    </row>
    <row r="957" spans="1:23" x14ac:dyDescent="0.25">
      <c r="A957" s="18">
        <v>3542</v>
      </c>
      <c r="B957" s="18" t="s">
        <v>17</v>
      </c>
      <c r="C957" s="18">
        <v>0.45</v>
      </c>
      <c r="D957" s="18">
        <v>0.35</v>
      </c>
      <c r="E957" s="18">
        <v>0.11</v>
      </c>
      <c r="F957" s="18">
        <v>0.51400000000000001</v>
      </c>
      <c r="G957" s="18">
        <v>0.253</v>
      </c>
      <c r="H957" s="18">
        <v>0.1045</v>
      </c>
      <c r="I957" s="18">
        <v>0.14000000000000001</v>
      </c>
      <c r="J957" s="18">
        <v>8</v>
      </c>
      <c r="K957" s="18">
        <v>4</v>
      </c>
      <c r="L957" s="18" t="s">
        <v>18</v>
      </c>
      <c r="M957" s="18" t="s">
        <v>19</v>
      </c>
      <c r="N957" s="18" t="s">
        <v>20</v>
      </c>
      <c r="O957" s="18">
        <v>4</v>
      </c>
      <c r="P957" s="18" t="s">
        <v>59</v>
      </c>
      <c r="Q957" s="18">
        <v>6.1</v>
      </c>
      <c r="R957" s="18">
        <f t="shared" si="87"/>
        <v>3</v>
      </c>
      <c r="S957" s="18">
        <f t="shared" si="88"/>
        <v>2</v>
      </c>
      <c r="T957" s="18">
        <f t="shared" si="89"/>
        <v>0</v>
      </c>
      <c r="U957" s="20" t="str">
        <f t="shared" si="90"/>
        <v>2</v>
      </c>
      <c r="V957" s="21">
        <f t="shared" si="91"/>
        <v>0.22359000000000001</v>
      </c>
      <c r="W957" s="21">
        <f t="shared" si="92"/>
        <v>0.17887200000000003</v>
      </c>
    </row>
    <row r="958" spans="1:23" x14ac:dyDescent="0.25">
      <c r="A958" s="18">
        <v>708</v>
      </c>
      <c r="B958" s="18" t="s">
        <v>22</v>
      </c>
      <c r="C958" s="18">
        <v>0.34499999999999997</v>
      </c>
      <c r="D958" s="18">
        <v>0.26</v>
      </c>
      <c r="E958" s="18">
        <v>0.09</v>
      </c>
      <c r="F958" s="18">
        <v>0.20699999999999999</v>
      </c>
      <c r="G958" s="18">
        <v>7.7499999999999999E-2</v>
      </c>
      <c r="H958" s="18">
        <v>4.3499999999999997E-2</v>
      </c>
      <c r="I958" s="18">
        <v>7.6499999999999999E-2</v>
      </c>
      <c r="J958" s="18">
        <v>10</v>
      </c>
      <c r="K958" s="18">
        <v>14</v>
      </c>
      <c r="L958" s="18" t="s">
        <v>60</v>
      </c>
      <c r="M958" s="18" t="s">
        <v>61</v>
      </c>
      <c r="N958" s="18" t="s">
        <v>62</v>
      </c>
      <c r="O958" s="18">
        <v>9</v>
      </c>
      <c r="P958" s="18" t="s">
        <v>58</v>
      </c>
      <c r="Q958" s="18">
        <v>1.9</v>
      </c>
      <c r="R958" s="18">
        <f t="shared" si="87"/>
        <v>3</v>
      </c>
      <c r="S958" s="18">
        <f t="shared" si="88"/>
        <v>2</v>
      </c>
      <c r="T958" s="18">
        <f t="shared" si="89"/>
        <v>0</v>
      </c>
      <c r="U958" s="20" t="str">
        <f t="shared" si="90"/>
        <v>2</v>
      </c>
      <c r="V958" s="21">
        <f t="shared" si="91"/>
        <v>8.2627499999999993E-2</v>
      </c>
      <c r="W958" s="21">
        <f t="shared" si="92"/>
        <v>6.6101999999999994E-2</v>
      </c>
    </row>
    <row r="959" spans="1:23" x14ac:dyDescent="0.25">
      <c r="A959" s="18">
        <v>1833</v>
      </c>
      <c r="B959" s="18" t="s">
        <v>17</v>
      </c>
      <c r="C959" s="18">
        <v>0.39</v>
      </c>
      <c r="D959" s="18">
        <v>0.31</v>
      </c>
      <c r="E959" s="18">
        <v>0.105</v>
      </c>
      <c r="F959" s="18">
        <v>0.26650000000000001</v>
      </c>
      <c r="G959" s="18">
        <v>0.11849999999999999</v>
      </c>
      <c r="H959" s="18">
        <v>5.2499999999999998E-2</v>
      </c>
      <c r="I959" s="18">
        <v>8.1000000000000003E-2</v>
      </c>
      <c r="J959" s="18">
        <v>8</v>
      </c>
      <c r="K959" s="18">
        <v>9</v>
      </c>
      <c r="L959" s="18" t="s">
        <v>67</v>
      </c>
      <c r="M959" s="18" t="s">
        <v>68</v>
      </c>
      <c r="N959" s="18" t="s">
        <v>69</v>
      </c>
      <c r="O959" s="18">
        <v>9</v>
      </c>
      <c r="P959" s="18" t="s">
        <v>58</v>
      </c>
      <c r="Q959" s="18">
        <v>1.9</v>
      </c>
      <c r="R959" s="18">
        <f t="shared" si="87"/>
        <v>3</v>
      </c>
      <c r="S959" s="18">
        <f t="shared" si="88"/>
        <v>2</v>
      </c>
      <c r="T959" s="18">
        <f t="shared" si="89"/>
        <v>0</v>
      </c>
      <c r="U959" s="20" t="str">
        <f t="shared" si="90"/>
        <v>2</v>
      </c>
      <c r="V959" s="21">
        <f t="shared" si="91"/>
        <v>0.11126374999999999</v>
      </c>
      <c r="W959" s="21">
        <f t="shared" si="92"/>
        <v>8.9011000000000007E-2</v>
      </c>
    </row>
    <row r="960" spans="1:23" x14ac:dyDescent="0.25">
      <c r="A960" s="18">
        <v>3779</v>
      </c>
      <c r="B960" s="18" t="s">
        <v>17</v>
      </c>
      <c r="C960" s="18">
        <v>0.59</v>
      </c>
      <c r="D960" s="18">
        <v>0.45</v>
      </c>
      <c r="E960" s="18">
        <v>0.125</v>
      </c>
      <c r="F960" s="18">
        <v>0.86</v>
      </c>
      <c r="G960" s="18">
        <v>0.437</v>
      </c>
      <c r="H960" s="18">
        <v>0.1515</v>
      </c>
      <c r="I960" s="18">
        <v>0.245</v>
      </c>
      <c r="J960" s="18">
        <v>9</v>
      </c>
      <c r="K960" s="18">
        <v>6</v>
      </c>
      <c r="L960" s="18" t="s">
        <v>40</v>
      </c>
      <c r="M960" s="18" t="s">
        <v>41</v>
      </c>
      <c r="N960" s="18" t="s">
        <v>42</v>
      </c>
      <c r="O960" s="18">
        <v>3</v>
      </c>
      <c r="P960" s="18" t="s">
        <v>39</v>
      </c>
      <c r="Q960" s="18">
        <v>3.6</v>
      </c>
      <c r="R960" s="18">
        <f t="shared" si="87"/>
        <v>3</v>
      </c>
      <c r="S960" s="18">
        <f t="shared" si="88"/>
        <v>3</v>
      </c>
      <c r="T960" s="18">
        <f t="shared" si="89"/>
        <v>3</v>
      </c>
      <c r="U960" s="20" t="str">
        <f t="shared" si="90"/>
        <v>3</v>
      </c>
      <c r="V960" s="21">
        <f t="shared" si="91"/>
        <v>0.41064999999999996</v>
      </c>
      <c r="W960" s="21">
        <f t="shared" si="92"/>
        <v>0.41064999999999996</v>
      </c>
    </row>
    <row r="961" spans="1:23" x14ac:dyDescent="0.25">
      <c r="A961" s="18">
        <v>415</v>
      </c>
      <c r="B961" s="18" t="s">
        <v>22</v>
      </c>
      <c r="C961" s="18">
        <v>0.60499999999999998</v>
      </c>
      <c r="D961" s="18">
        <v>0.495</v>
      </c>
      <c r="E961" s="18">
        <v>0.17</v>
      </c>
      <c r="F961" s="18">
        <v>1.2384999999999999</v>
      </c>
      <c r="G961" s="18">
        <v>0.52800000000000002</v>
      </c>
      <c r="H961" s="18">
        <v>0.2465</v>
      </c>
      <c r="I961" s="18">
        <v>0.39</v>
      </c>
      <c r="J961" s="18">
        <v>14</v>
      </c>
      <c r="K961" s="18">
        <v>2</v>
      </c>
      <c r="L961" s="18" t="s">
        <v>52</v>
      </c>
      <c r="M961" s="18" t="s">
        <v>53</v>
      </c>
      <c r="N961" s="18" t="s">
        <v>54</v>
      </c>
      <c r="O961" s="18">
        <v>8</v>
      </c>
      <c r="P961" s="18" t="s">
        <v>30</v>
      </c>
      <c r="Q961" s="18">
        <v>12.3</v>
      </c>
      <c r="R961" s="18">
        <f t="shared" si="87"/>
        <v>3</v>
      </c>
      <c r="S961" s="18">
        <f t="shared" si="88"/>
        <v>2</v>
      </c>
      <c r="T961" s="18">
        <f t="shared" si="89"/>
        <v>0</v>
      </c>
      <c r="U961" s="20" t="str">
        <f t="shared" si="90"/>
        <v>2</v>
      </c>
      <c r="V961" s="21">
        <f t="shared" si="91"/>
        <v>0.61305749999999992</v>
      </c>
      <c r="W961" s="21">
        <f t="shared" si="92"/>
        <v>0.49044599999999994</v>
      </c>
    </row>
    <row r="962" spans="1:23" x14ac:dyDescent="0.25">
      <c r="A962" s="18">
        <v>416</v>
      </c>
      <c r="B962" s="18" t="s">
        <v>22</v>
      </c>
      <c r="C962" s="18">
        <v>0.62</v>
      </c>
      <c r="D962" s="18">
        <v>0.47</v>
      </c>
      <c r="E962" s="18">
        <v>0.14000000000000001</v>
      </c>
      <c r="F962" s="18">
        <v>1.0325</v>
      </c>
      <c r="G962" s="18">
        <v>0.36049999999999999</v>
      </c>
      <c r="H962" s="18">
        <v>0.224</v>
      </c>
      <c r="I962" s="18">
        <v>0.36</v>
      </c>
      <c r="J962" s="18">
        <v>15</v>
      </c>
      <c r="K962" s="18">
        <v>8</v>
      </c>
      <c r="L962" s="18" t="s">
        <v>55</v>
      </c>
      <c r="M962" s="18" t="s">
        <v>56</v>
      </c>
      <c r="N962" s="18" t="s">
        <v>57</v>
      </c>
      <c r="O962" s="18">
        <v>6</v>
      </c>
      <c r="P962" s="18" t="s">
        <v>79</v>
      </c>
      <c r="Q962" s="18">
        <v>14.1</v>
      </c>
      <c r="R962" s="18">
        <f t="shared" ref="R962:R1001" si="93">IF(OR(AND(J962&gt;15,B962="I"),AND(B962="M",C962&gt;0.75),OR(AND(I962&gt;0.8,G962&gt;0.5),G962&gt;1.2)),1,3)</f>
        <v>3</v>
      </c>
      <c r="S962" s="18">
        <f t="shared" ref="S962:S1001" si="94">IF(OR(AND(I962&lt;0.4,G962&lt;0.4),OR(C962&lt;0.36),OR(AND(J962&gt;15,B962="M"),J962&gt;18,B962="F")),2,3)</f>
        <v>2</v>
      </c>
      <c r="T962" s="18">
        <f t="shared" ref="T962:T1001" si="95">IF(AND(R962=3, S962=3),3, 0)</f>
        <v>0</v>
      </c>
      <c r="U962" s="20" t="str">
        <f t="shared" ref="U962:U1001" si="96">IF(R962=1,"1",IF(S962=2,"2",IF(AND(R962=3,S962=3),"3")))</f>
        <v>2</v>
      </c>
      <c r="V962" s="21">
        <f t="shared" ref="V962:V1001" si="97">(1+1/3*(C962-0.5)+1/3*(D962-0.4)+1/3*(E962-0.4))*F962*0.5</f>
        <v>0.50420416666666668</v>
      </c>
      <c r="W962" s="21">
        <f t="shared" ref="W962:W1001" si="98">IF(U962="1", V962*1.5, IF(U962="2", V962*0.8, V962))</f>
        <v>0.40336333333333335</v>
      </c>
    </row>
    <row r="963" spans="1:23" x14ac:dyDescent="0.25">
      <c r="A963" s="18">
        <v>3842</v>
      </c>
      <c r="B963" s="18" t="s">
        <v>31</v>
      </c>
      <c r="C963" s="18">
        <v>0.5</v>
      </c>
      <c r="D963" s="18">
        <v>0.42</v>
      </c>
      <c r="E963" s="18">
        <v>0.125</v>
      </c>
      <c r="F963" s="18">
        <v>0.62</v>
      </c>
      <c r="G963" s="18">
        <v>0.255</v>
      </c>
      <c r="H963" s="18">
        <v>0.15</v>
      </c>
      <c r="I963" s="18">
        <v>0.20499999999999999</v>
      </c>
      <c r="J963" s="18">
        <v>11</v>
      </c>
      <c r="K963" s="18">
        <v>11</v>
      </c>
      <c r="L963" s="18" t="s">
        <v>37</v>
      </c>
      <c r="M963" s="18" t="s">
        <v>38</v>
      </c>
      <c r="N963" s="18" t="s">
        <v>29</v>
      </c>
      <c r="O963" s="18">
        <v>3</v>
      </c>
      <c r="P963" s="18" t="s">
        <v>39</v>
      </c>
      <c r="Q963" s="18">
        <v>3.6</v>
      </c>
      <c r="R963" s="18">
        <f t="shared" si="93"/>
        <v>3</v>
      </c>
      <c r="S963" s="18">
        <f t="shared" si="94"/>
        <v>2</v>
      </c>
      <c r="T963" s="18">
        <f t="shared" si="95"/>
        <v>0</v>
      </c>
      <c r="U963" s="20" t="str">
        <f t="shared" si="96"/>
        <v>2</v>
      </c>
      <c r="V963" s="21">
        <f t="shared" si="97"/>
        <v>0.28364999999999996</v>
      </c>
      <c r="W963" s="21">
        <f t="shared" si="98"/>
        <v>0.22691999999999998</v>
      </c>
    </row>
    <row r="964" spans="1:23" x14ac:dyDescent="0.25">
      <c r="A964" s="18">
        <v>668</v>
      </c>
      <c r="B964" s="18" t="s">
        <v>22</v>
      </c>
      <c r="C964" s="18">
        <v>0.48499999999999999</v>
      </c>
      <c r="D964" s="18">
        <v>0.38</v>
      </c>
      <c r="E964" s="18">
        <v>0.15</v>
      </c>
      <c r="F964" s="18">
        <v>0.60499999999999998</v>
      </c>
      <c r="G964" s="18">
        <v>0.2155</v>
      </c>
      <c r="H964" s="18">
        <v>0.14000000000000001</v>
      </c>
      <c r="I964" s="18">
        <v>0.18</v>
      </c>
      <c r="J964" s="18">
        <v>15</v>
      </c>
      <c r="K964" s="18">
        <v>8</v>
      </c>
      <c r="L964" s="18" t="s">
        <v>55</v>
      </c>
      <c r="M964" s="18" t="s">
        <v>56</v>
      </c>
      <c r="N964" s="18" t="s">
        <v>57</v>
      </c>
      <c r="O964" s="18">
        <v>4</v>
      </c>
      <c r="P964" s="18" t="s">
        <v>59</v>
      </c>
      <c r="Q964" s="18">
        <v>6.1</v>
      </c>
      <c r="R964" s="18">
        <f t="shared" si="93"/>
        <v>3</v>
      </c>
      <c r="S964" s="18">
        <f t="shared" si="94"/>
        <v>2</v>
      </c>
      <c r="T964" s="18">
        <f t="shared" si="95"/>
        <v>0</v>
      </c>
      <c r="U964" s="20" t="str">
        <f t="shared" si="96"/>
        <v>2</v>
      </c>
      <c r="V964" s="21">
        <f t="shared" si="97"/>
        <v>0.27376249999999996</v>
      </c>
      <c r="W964" s="21">
        <f t="shared" si="98"/>
        <v>0.21900999999999998</v>
      </c>
    </row>
    <row r="965" spans="1:23" x14ac:dyDescent="0.25">
      <c r="A965" s="18">
        <v>343</v>
      </c>
      <c r="B965" s="18" t="s">
        <v>31</v>
      </c>
      <c r="C965" s="18">
        <v>0.62</v>
      </c>
      <c r="D965" s="18">
        <v>0.46500000000000002</v>
      </c>
      <c r="E965" s="18">
        <v>0.185</v>
      </c>
      <c r="F965" s="18">
        <v>1.274</v>
      </c>
      <c r="G965" s="18">
        <v>0.57899999999999996</v>
      </c>
      <c r="H965" s="18">
        <v>0.30649999999999999</v>
      </c>
      <c r="I965" s="18">
        <v>0.32</v>
      </c>
      <c r="J965" s="18">
        <v>12</v>
      </c>
      <c r="K965" s="18">
        <v>5</v>
      </c>
      <c r="L965" s="18" t="s">
        <v>49</v>
      </c>
      <c r="M965" s="18" t="s">
        <v>50</v>
      </c>
      <c r="N965" s="18" t="s">
        <v>51</v>
      </c>
      <c r="O965" s="18">
        <v>5</v>
      </c>
      <c r="P965" s="18" t="s">
        <v>34</v>
      </c>
      <c r="Q965" s="18">
        <v>12.8</v>
      </c>
      <c r="R965" s="18">
        <f t="shared" si="93"/>
        <v>3</v>
      </c>
      <c r="S965" s="18">
        <f t="shared" si="94"/>
        <v>3</v>
      </c>
      <c r="T965" s="18">
        <f t="shared" si="95"/>
        <v>3</v>
      </c>
      <c r="U965" s="20" t="str">
        <f t="shared" si="96"/>
        <v>3</v>
      </c>
      <c r="V965" s="21">
        <f t="shared" si="97"/>
        <v>0.63063000000000002</v>
      </c>
      <c r="W965" s="21">
        <f t="shared" si="98"/>
        <v>0.63063000000000002</v>
      </c>
    </row>
    <row r="966" spans="1:23" x14ac:dyDescent="0.25">
      <c r="A966" s="18">
        <v>1312</v>
      </c>
      <c r="B966" s="18" t="s">
        <v>17</v>
      </c>
      <c r="C966" s="18">
        <v>0.55000000000000004</v>
      </c>
      <c r="D966" s="18">
        <v>0.43</v>
      </c>
      <c r="E966" s="18">
        <v>0.14499999999999999</v>
      </c>
      <c r="F966" s="18">
        <v>0.78949999999999998</v>
      </c>
      <c r="G966" s="18">
        <v>0.3745</v>
      </c>
      <c r="H966" s="18">
        <v>0.17100000000000001</v>
      </c>
      <c r="I966" s="18">
        <v>0.223</v>
      </c>
      <c r="J966" s="18">
        <v>11</v>
      </c>
      <c r="K966" s="18">
        <v>3</v>
      </c>
      <c r="L966" s="18" t="s">
        <v>46</v>
      </c>
      <c r="M966" s="18" t="s">
        <v>47</v>
      </c>
      <c r="N966" s="18" t="s">
        <v>48</v>
      </c>
      <c r="O966" s="18">
        <v>2</v>
      </c>
      <c r="P966" s="18" t="s">
        <v>70</v>
      </c>
      <c r="Q966" s="18">
        <v>18</v>
      </c>
      <c r="R966" s="18">
        <f t="shared" si="93"/>
        <v>3</v>
      </c>
      <c r="S966" s="18">
        <f t="shared" si="94"/>
        <v>2</v>
      </c>
      <c r="T966" s="18">
        <f t="shared" si="95"/>
        <v>0</v>
      </c>
      <c r="U966" s="20" t="str">
        <f t="shared" si="96"/>
        <v>2</v>
      </c>
      <c r="V966" s="21">
        <f t="shared" si="97"/>
        <v>0.37172291666666663</v>
      </c>
      <c r="W966" s="21">
        <f t="shared" si="98"/>
        <v>0.2973783333333333</v>
      </c>
    </row>
    <row r="967" spans="1:23" x14ac:dyDescent="0.25">
      <c r="A967" s="18">
        <v>1408</v>
      </c>
      <c r="B967" s="18" t="s">
        <v>31</v>
      </c>
      <c r="C967" s="18">
        <v>0.65500000000000003</v>
      </c>
      <c r="D967" s="18">
        <v>0.49</v>
      </c>
      <c r="E967" s="18">
        <v>0.17499999999999999</v>
      </c>
      <c r="F967" s="18">
        <v>1.3585</v>
      </c>
      <c r="G967" s="18">
        <v>0.63949999999999996</v>
      </c>
      <c r="H967" s="18">
        <v>0.29399999999999998</v>
      </c>
      <c r="I967" s="18">
        <v>0.36499999999999999</v>
      </c>
      <c r="J967" s="18">
        <v>10</v>
      </c>
      <c r="K967" s="18">
        <v>2</v>
      </c>
      <c r="L967" s="18" t="s">
        <v>52</v>
      </c>
      <c r="M967" s="18" t="s">
        <v>53</v>
      </c>
      <c r="N967" s="18" t="s">
        <v>54</v>
      </c>
      <c r="O967" s="18">
        <v>4</v>
      </c>
      <c r="P967" s="18" t="s">
        <v>59</v>
      </c>
      <c r="Q967" s="18">
        <v>6.1</v>
      </c>
      <c r="R967" s="18">
        <f t="shared" si="93"/>
        <v>3</v>
      </c>
      <c r="S967" s="18">
        <f t="shared" si="94"/>
        <v>3</v>
      </c>
      <c r="T967" s="18">
        <f t="shared" si="95"/>
        <v>3</v>
      </c>
      <c r="U967" s="20" t="str">
        <f t="shared" si="96"/>
        <v>3</v>
      </c>
      <c r="V967" s="21">
        <f t="shared" si="97"/>
        <v>0.68377833333333349</v>
      </c>
      <c r="W967" s="21">
        <f t="shared" si="98"/>
        <v>0.68377833333333349</v>
      </c>
    </row>
    <row r="968" spans="1:23" x14ac:dyDescent="0.25">
      <c r="A968" s="18">
        <v>123</v>
      </c>
      <c r="B968" s="18" t="s">
        <v>22</v>
      </c>
      <c r="C968" s="18">
        <v>0.51500000000000001</v>
      </c>
      <c r="D968" s="18">
        <v>0.42499999999999999</v>
      </c>
      <c r="E968" s="18">
        <v>0.14000000000000001</v>
      </c>
      <c r="F968" s="18">
        <v>0.76600000000000001</v>
      </c>
      <c r="G968" s="18">
        <v>0.30399999999999999</v>
      </c>
      <c r="H968" s="18">
        <v>0.17249999999999999</v>
      </c>
      <c r="I968" s="18">
        <v>0.255</v>
      </c>
      <c r="J968" s="18">
        <v>14</v>
      </c>
      <c r="K968" s="18">
        <v>1</v>
      </c>
      <c r="L968" s="18" t="s">
        <v>65</v>
      </c>
      <c r="M968" s="18" t="s">
        <v>66</v>
      </c>
      <c r="N968" s="18" t="s">
        <v>29</v>
      </c>
      <c r="O968" s="18">
        <v>3</v>
      </c>
      <c r="P968" s="18" t="s">
        <v>39</v>
      </c>
      <c r="Q968" s="18">
        <v>3.6</v>
      </c>
      <c r="R968" s="18">
        <f t="shared" si="93"/>
        <v>3</v>
      </c>
      <c r="S968" s="18">
        <f t="shared" si="94"/>
        <v>2</v>
      </c>
      <c r="T968" s="18">
        <f t="shared" si="95"/>
        <v>0</v>
      </c>
      <c r="U968" s="20" t="str">
        <f t="shared" si="96"/>
        <v>2</v>
      </c>
      <c r="V968" s="21">
        <f t="shared" si="97"/>
        <v>0.3549133333333333</v>
      </c>
      <c r="W968" s="21">
        <f t="shared" si="98"/>
        <v>0.28393066666666666</v>
      </c>
    </row>
    <row r="969" spans="1:23" x14ac:dyDescent="0.25">
      <c r="A969" s="18">
        <v>739</v>
      </c>
      <c r="B969" s="18" t="s">
        <v>31</v>
      </c>
      <c r="C969" s="18">
        <v>0.53500000000000003</v>
      </c>
      <c r="D969" s="18">
        <v>0.41</v>
      </c>
      <c r="E969" s="18">
        <v>0.13500000000000001</v>
      </c>
      <c r="F969" s="18">
        <v>0.86199999999999999</v>
      </c>
      <c r="G969" s="18">
        <v>0.28549999999999998</v>
      </c>
      <c r="H969" s="18">
        <v>0.1525</v>
      </c>
      <c r="I969" s="18">
        <v>0.32</v>
      </c>
      <c r="J969" s="18">
        <v>14</v>
      </c>
      <c r="K969" s="18">
        <v>6</v>
      </c>
      <c r="L969" s="18" t="s">
        <v>40</v>
      </c>
      <c r="M969" s="18" t="s">
        <v>41</v>
      </c>
      <c r="N969" s="18" t="s">
        <v>42</v>
      </c>
      <c r="O969" s="18">
        <v>6</v>
      </c>
      <c r="P969" s="18" t="s">
        <v>79</v>
      </c>
      <c r="Q969" s="18">
        <v>14.1</v>
      </c>
      <c r="R969" s="18">
        <f t="shared" si="93"/>
        <v>3</v>
      </c>
      <c r="S969" s="18">
        <f t="shared" si="94"/>
        <v>2</v>
      </c>
      <c r="T969" s="18">
        <f t="shared" si="95"/>
        <v>0</v>
      </c>
      <c r="U969" s="20" t="str">
        <f t="shared" si="96"/>
        <v>2</v>
      </c>
      <c r="V969" s="21">
        <f t="shared" si="97"/>
        <v>0.39939333333333338</v>
      </c>
      <c r="W969" s="21">
        <f t="shared" si="98"/>
        <v>0.31951466666666672</v>
      </c>
    </row>
    <row r="970" spans="1:23" x14ac:dyDescent="0.25">
      <c r="A970" s="18">
        <v>2730</v>
      </c>
      <c r="B970" s="18" t="s">
        <v>17</v>
      </c>
      <c r="C970" s="18">
        <v>0.40500000000000003</v>
      </c>
      <c r="D970" s="18">
        <v>0.30499999999999999</v>
      </c>
      <c r="E970" s="18">
        <v>0.1</v>
      </c>
      <c r="F970" s="18">
        <v>0.26800000000000002</v>
      </c>
      <c r="G970" s="18">
        <v>0.1145</v>
      </c>
      <c r="H970" s="18">
        <v>5.2999999999999999E-2</v>
      </c>
      <c r="I970" s="18">
        <v>8.5000000000000006E-2</v>
      </c>
      <c r="J970" s="18">
        <v>7</v>
      </c>
      <c r="K970" s="18">
        <v>6</v>
      </c>
      <c r="L970" s="18" t="s">
        <v>40</v>
      </c>
      <c r="M970" s="18" t="s">
        <v>41</v>
      </c>
      <c r="N970" s="18" t="s">
        <v>42</v>
      </c>
      <c r="O970" s="18">
        <v>10</v>
      </c>
      <c r="P970" s="18" t="s">
        <v>35</v>
      </c>
      <c r="Q970" s="18">
        <v>24.1</v>
      </c>
      <c r="R970" s="18">
        <f t="shared" si="93"/>
        <v>3</v>
      </c>
      <c r="S970" s="18">
        <f t="shared" si="94"/>
        <v>2</v>
      </c>
      <c r="T970" s="18">
        <f t="shared" si="95"/>
        <v>0</v>
      </c>
      <c r="U970" s="20" t="str">
        <f t="shared" si="96"/>
        <v>2</v>
      </c>
      <c r="V970" s="21">
        <f t="shared" si="97"/>
        <v>0.11211333333333336</v>
      </c>
      <c r="W970" s="21">
        <f t="shared" si="98"/>
        <v>8.9690666666666696E-2</v>
      </c>
    </row>
    <row r="971" spans="1:23" x14ac:dyDescent="0.25">
      <c r="A971" s="18">
        <v>2776</v>
      </c>
      <c r="B971" s="18" t="s">
        <v>17</v>
      </c>
      <c r="C971" s="18">
        <v>0.58499999999999996</v>
      </c>
      <c r="D971" s="18">
        <v>0.46</v>
      </c>
      <c r="E971" s="18">
        <v>0.14499999999999999</v>
      </c>
      <c r="F971" s="18">
        <v>0.84650000000000003</v>
      </c>
      <c r="G971" s="18">
        <v>0.33900000000000002</v>
      </c>
      <c r="H971" s="18">
        <v>0.16700000000000001</v>
      </c>
      <c r="I971" s="18">
        <v>0.29499999999999998</v>
      </c>
      <c r="J971" s="18">
        <v>10</v>
      </c>
      <c r="K971" s="18">
        <v>10</v>
      </c>
      <c r="L971" s="18" t="s">
        <v>23</v>
      </c>
      <c r="M971" s="18" t="s">
        <v>24</v>
      </c>
      <c r="N971" s="18" t="s">
        <v>25</v>
      </c>
      <c r="O971" s="18">
        <v>8</v>
      </c>
      <c r="P971" s="18" t="s">
        <v>30</v>
      </c>
      <c r="Q971" s="18">
        <v>12.3</v>
      </c>
      <c r="R971" s="18">
        <f t="shared" si="93"/>
        <v>3</v>
      </c>
      <c r="S971" s="18">
        <f t="shared" si="94"/>
        <v>2</v>
      </c>
      <c r="T971" s="18">
        <f t="shared" si="95"/>
        <v>0</v>
      </c>
      <c r="U971" s="20" t="str">
        <f t="shared" si="96"/>
        <v>2</v>
      </c>
      <c r="V971" s="21">
        <f t="shared" si="97"/>
        <v>0.40773083333333338</v>
      </c>
      <c r="W971" s="21">
        <f t="shared" si="98"/>
        <v>0.32618466666666673</v>
      </c>
    </row>
    <row r="972" spans="1:23" x14ac:dyDescent="0.25">
      <c r="A972" s="18">
        <v>1488</v>
      </c>
      <c r="B972" s="18" t="s">
        <v>31</v>
      </c>
      <c r="C972" s="18">
        <v>0.6</v>
      </c>
      <c r="D972" s="18">
        <v>0.45500000000000002</v>
      </c>
      <c r="E972" s="18">
        <v>0.155</v>
      </c>
      <c r="F972" s="18">
        <v>0.94499999999999995</v>
      </c>
      <c r="G972" s="18">
        <v>0.4365</v>
      </c>
      <c r="H972" s="18">
        <v>0.20849999999999999</v>
      </c>
      <c r="I972" s="18">
        <v>0.25</v>
      </c>
      <c r="J972" s="18">
        <v>8</v>
      </c>
      <c r="K972" s="18">
        <v>7</v>
      </c>
      <c r="L972" s="18" t="s">
        <v>43</v>
      </c>
      <c r="M972" s="18" t="s">
        <v>44</v>
      </c>
      <c r="N972" s="18" t="s">
        <v>45</v>
      </c>
      <c r="O972" s="18">
        <v>7</v>
      </c>
      <c r="P972" s="18" t="s">
        <v>26</v>
      </c>
      <c r="Q972" s="18">
        <v>2.5</v>
      </c>
      <c r="R972" s="18">
        <f t="shared" si="93"/>
        <v>3</v>
      </c>
      <c r="S972" s="18">
        <f t="shared" si="94"/>
        <v>3</v>
      </c>
      <c r="T972" s="18">
        <f t="shared" si="95"/>
        <v>3</v>
      </c>
      <c r="U972" s="20" t="str">
        <f t="shared" si="96"/>
        <v>3</v>
      </c>
      <c r="V972" s="21">
        <f t="shared" si="97"/>
        <v>0.45832499999999993</v>
      </c>
      <c r="W972" s="21">
        <f t="shared" si="98"/>
        <v>0.45832499999999993</v>
      </c>
    </row>
    <row r="973" spans="1:23" x14ac:dyDescent="0.25">
      <c r="A973" s="18">
        <v>3426</v>
      </c>
      <c r="B973" s="18" t="s">
        <v>22</v>
      </c>
      <c r="C973" s="18">
        <v>0.65</v>
      </c>
      <c r="D973" s="18">
        <v>0.54500000000000004</v>
      </c>
      <c r="E973" s="18">
        <v>0.185</v>
      </c>
      <c r="F973" s="18">
        <v>1.5055000000000001</v>
      </c>
      <c r="G973" s="18">
        <v>0.65649999999999997</v>
      </c>
      <c r="H973" s="18">
        <v>0.34100000000000003</v>
      </c>
      <c r="I973" s="18">
        <v>0.43</v>
      </c>
      <c r="J973" s="18">
        <v>10</v>
      </c>
      <c r="K973" s="18">
        <v>12</v>
      </c>
      <c r="L973" s="18" t="s">
        <v>63</v>
      </c>
      <c r="M973" s="18" t="s">
        <v>64</v>
      </c>
      <c r="N973" s="18" t="s">
        <v>29</v>
      </c>
      <c r="O973" s="18">
        <v>2</v>
      </c>
      <c r="P973" s="18" t="s">
        <v>70</v>
      </c>
      <c r="Q973" s="18">
        <v>18</v>
      </c>
      <c r="R973" s="18">
        <f t="shared" si="93"/>
        <v>3</v>
      </c>
      <c r="S973" s="18">
        <f t="shared" si="94"/>
        <v>2</v>
      </c>
      <c r="T973" s="18">
        <f t="shared" si="95"/>
        <v>0</v>
      </c>
      <c r="U973" s="20" t="str">
        <f t="shared" si="96"/>
        <v>2</v>
      </c>
      <c r="V973" s="21">
        <f t="shared" si="97"/>
        <v>0.77282333333333331</v>
      </c>
      <c r="W973" s="21">
        <f t="shared" si="98"/>
        <v>0.61825866666666673</v>
      </c>
    </row>
    <row r="974" spans="1:23" x14ac:dyDescent="0.25">
      <c r="A974" s="18">
        <v>830</v>
      </c>
      <c r="B974" s="18" t="s">
        <v>17</v>
      </c>
      <c r="C974" s="18">
        <v>0.41499999999999998</v>
      </c>
      <c r="D974" s="18">
        <v>0.32</v>
      </c>
      <c r="E974" s="18">
        <v>0.11</v>
      </c>
      <c r="F974" s="18">
        <v>0.3735</v>
      </c>
      <c r="G974" s="18">
        <v>0.17499999999999999</v>
      </c>
      <c r="H974" s="18">
        <v>7.5499999999999998E-2</v>
      </c>
      <c r="I974" s="18">
        <v>0.109</v>
      </c>
      <c r="J974" s="18">
        <v>7</v>
      </c>
      <c r="K974" s="18">
        <v>13</v>
      </c>
      <c r="L974" s="18" t="s">
        <v>27</v>
      </c>
      <c r="M974" s="18" t="s">
        <v>28</v>
      </c>
      <c r="N974" s="18" t="s">
        <v>29</v>
      </c>
      <c r="O974" s="18">
        <v>2</v>
      </c>
      <c r="P974" s="18" t="s">
        <v>70</v>
      </c>
      <c r="Q974" s="18">
        <v>18</v>
      </c>
      <c r="R974" s="18">
        <f t="shared" si="93"/>
        <v>3</v>
      </c>
      <c r="S974" s="18">
        <f t="shared" si="94"/>
        <v>2</v>
      </c>
      <c r="T974" s="18">
        <f t="shared" si="95"/>
        <v>0</v>
      </c>
      <c r="U974" s="20" t="str">
        <f t="shared" si="96"/>
        <v>2</v>
      </c>
      <c r="V974" s="21">
        <f t="shared" si="97"/>
        <v>0.15842625000000002</v>
      </c>
      <c r="W974" s="21">
        <f t="shared" si="98"/>
        <v>0.12674100000000002</v>
      </c>
    </row>
    <row r="975" spans="1:23" x14ac:dyDescent="0.25">
      <c r="A975" s="18">
        <v>1024</v>
      </c>
      <c r="B975" s="18" t="s">
        <v>22</v>
      </c>
      <c r="C975" s="18">
        <v>0.64</v>
      </c>
      <c r="D975" s="18">
        <v>0.5</v>
      </c>
      <c r="E975" s="18">
        <v>0.17499999999999999</v>
      </c>
      <c r="F975" s="18">
        <v>1.3939999999999999</v>
      </c>
      <c r="G975" s="18">
        <v>0.49349999999999999</v>
      </c>
      <c r="H975" s="18">
        <v>0.29099999999999998</v>
      </c>
      <c r="I975" s="18">
        <v>0.4</v>
      </c>
      <c r="J975" s="18">
        <v>10</v>
      </c>
      <c r="K975" s="18">
        <v>6</v>
      </c>
      <c r="L975" s="18" t="s">
        <v>40</v>
      </c>
      <c r="M975" s="18" t="s">
        <v>41</v>
      </c>
      <c r="N975" s="18" t="s">
        <v>42</v>
      </c>
      <c r="O975" s="18">
        <v>10</v>
      </c>
      <c r="P975" s="18" t="s">
        <v>35</v>
      </c>
      <c r="Q975" s="18">
        <v>24.1</v>
      </c>
      <c r="R975" s="18">
        <f t="shared" si="93"/>
        <v>3</v>
      </c>
      <c r="S975" s="18">
        <f t="shared" si="94"/>
        <v>2</v>
      </c>
      <c r="T975" s="18">
        <f t="shared" si="95"/>
        <v>0</v>
      </c>
      <c r="U975" s="20" t="str">
        <f t="shared" si="96"/>
        <v>2</v>
      </c>
      <c r="V975" s="21">
        <f t="shared" si="97"/>
        <v>0.70048500000000002</v>
      </c>
      <c r="W975" s="21">
        <f t="shared" si="98"/>
        <v>0.560388</v>
      </c>
    </row>
    <row r="976" spans="1:23" x14ac:dyDescent="0.25">
      <c r="A976" s="18">
        <v>1432</v>
      </c>
      <c r="B976" s="18" t="s">
        <v>17</v>
      </c>
      <c r="C976" s="18">
        <v>0.36499999999999999</v>
      </c>
      <c r="D976" s="18">
        <v>0.26500000000000001</v>
      </c>
      <c r="E976" s="18">
        <v>0.13500000000000001</v>
      </c>
      <c r="F976" s="18">
        <v>0.2215</v>
      </c>
      <c r="G976" s="18">
        <v>0.105</v>
      </c>
      <c r="H976" s="18">
        <v>4.7E-2</v>
      </c>
      <c r="I976" s="18">
        <v>6.0499999999999998E-2</v>
      </c>
      <c r="J976" s="18">
        <v>7</v>
      </c>
      <c r="K976" s="18">
        <v>11</v>
      </c>
      <c r="L976" s="18" t="s">
        <v>37</v>
      </c>
      <c r="M976" s="18" t="s">
        <v>38</v>
      </c>
      <c r="N976" s="18" t="s">
        <v>29</v>
      </c>
      <c r="O976" s="18">
        <v>9</v>
      </c>
      <c r="P976" s="18" t="s">
        <v>58</v>
      </c>
      <c r="Q976" s="18">
        <v>1.9</v>
      </c>
      <c r="R976" s="18">
        <f t="shared" si="93"/>
        <v>3</v>
      </c>
      <c r="S976" s="18">
        <f t="shared" si="94"/>
        <v>2</v>
      </c>
      <c r="T976" s="18">
        <f t="shared" si="95"/>
        <v>0</v>
      </c>
      <c r="U976" s="20" t="str">
        <f t="shared" si="96"/>
        <v>2</v>
      </c>
      <c r="V976" s="21">
        <f t="shared" si="97"/>
        <v>9.0999583333333314E-2</v>
      </c>
      <c r="W976" s="21">
        <f t="shared" si="98"/>
        <v>7.2799666666666651E-2</v>
      </c>
    </row>
    <row r="977" spans="1:23" x14ac:dyDescent="0.25">
      <c r="A977" s="18">
        <v>1177</v>
      </c>
      <c r="B977" s="18" t="s">
        <v>31</v>
      </c>
      <c r="C977" s="18">
        <v>0.64500000000000002</v>
      </c>
      <c r="D977" s="18">
        <v>0.53</v>
      </c>
      <c r="E977" s="18">
        <v>0.19500000000000001</v>
      </c>
      <c r="F977" s="18">
        <v>1.39</v>
      </c>
      <c r="G977" s="18">
        <v>0.64649999999999996</v>
      </c>
      <c r="H977" s="18">
        <v>0.29449999999999998</v>
      </c>
      <c r="I977" s="18">
        <v>0.3735</v>
      </c>
      <c r="J977" s="18">
        <v>10</v>
      </c>
      <c r="K977" s="18">
        <v>8</v>
      </c>
      <c r="L977" s="18" t="s">
        <v>55</v>
      </c>
      <c r="M977" s="18" t="s">
        <v>56</v>
      </c>
      <c r="N977" s="18" t="s">
        <v>57</v>
      </c>
      <c r="O977" s="18">
        <v>5</v>
      </c>
      <c r="P977" s="18" t="s">
        <v>34</v>
      </c>
      <c r="Q977" s="18">
        <v>12.8</v>
      </c>
      <c r="R977" s="18">
        <f t="shared" si="93"/>
        <v>3</v>
      </c>
      <c r="S977" s="18">
        <f t="shared" si="94"/>
        <v>3</v>
      </c>
      <c r="T977" s="18">
        <f t="shared" si="95"/>
        <v>3</v>
      </c>
      <c r="U977" s="20" t="str">
        <f t="shared" si="96"/>
        <v>3</v>
      </c>
      <c r="V977" s="21">
        <f t="shared" si="97"/>
        <v>0.71121666666666672</v>
      </c>
      <c r="W977" s="21">
        <f t="shared" si="98"/>
        <v>0.71121666666666672</v>
      </c>
    </row>
    <row r="978" spans="1:23" x14ac:dyDescent="0.25">
      <c r="A978" s="18">
        <v>1740</v>
      </c>
      <c r="B978" s="18" t="s">
        <v>31</v>
      </c>
      <c r="C978" s="18">
        <v>0.67500000000000004</v>
      </c>
      <c r="D978" s="18">
        <v>0.52500000000000002</v>
      </c>
      <c r="E978" s="18">
        <v>0.16</v>
      </c>
      <c r="F978" s="18">
        <v>1.2835000000000001</v>
      </c>
      <c r="G978" s="18">
        <v>0.57199999999999995</v>
      </c>
      <c r="H978" s="18">
        <v>0.27550000000000002</v>
      </c>
      <c r="I978" s="18">
        <v>0.35449999999999998</v>
      </c>
      <c r="J978" s="18">
        <v>13</v>
      </c>
      <c r="K978" s="18">
        <v>6</v>
      </c>
      <c r="L978" s="18" t="s">
        <v>40</v>
      </c>
      <c r="M978" s="18" t="s">
        <v>41</v>
      </c>
      <c r="N978" s="18" t="s">
        <v>42</v>
      </c>
      <c r="O978" s="18">
        <v>7</v>
      </c>
      <c r="P978" s="18" t="s">
        <v>26</v>
      </c>
      <c r="Q978" s="18">
        <v>2.5</v>
      </c>
      <c r="R978" s="18">
        <f t="shared" si="93"/>
        <v>3</v>
      </c>
      <c r="S978" s="18">
        <f t="shared" si="94"/>
        <v>3</v>
      </c>
      <c r="T978" s="18">
        <f t="shared" si="95"/>
        <v>3</v>
      </c>
      <c r="U978" s="20" t="str">
        <f t="shared" si="96"/>
        <v>3</v>
      </c>
      <c r="V978" s="21">
        <f t="shared" si="97"/>
        <v>0.65458500000000008</v>
      </c>
      <c r="W978" s="21">
        <f t="shared" si="98"/>
        <v>0.65458500000000008</v>
      </c>
    </row>
    <row r="979" spans="1:23" x14ac:dyDescent="0.25">
      <c r="A979" s="18">
        <v>2284</v>
      </c>
      <c r="B979" s="18" t="s">
        <v>17</v>
      </c>
      <c r="C979" s="18">
        <v>0.435</v>
      </c>
      <c r="D979" s="18">
        <v>0.34499999999999997</v>
      </c>
      <c r="E979" s="18">
        <v>0.12</v>
      </c>
      <c r="F979" s="18">
        <v>0.44750000000000001</v>
      </c>
      <c r="G979" s="18">
        <v>0.221</v>
      </c>
      <c r="H979" s="18">
        <v>0.112</v>
      </c>
      <c r="I979" s="18">
        <v>0.125</v>
      </c>
      <c r="J979" s="18">
        <v>7</v>
      </c>
      <c r="K979" s="18">
        <v>1</v>
      </c>
      <c r="L979" s="18" t="s">
        <v>65</v>
      </c>
      <c r="M979" s="18" t="s">
        <v>66</v>
      </c>
      <c r="N979" s="18" t="s">
        <v>29</v>
      </c>
      <c r="O979" s="18">
        <v>4</v>
      </c>
      <c r="P979" s="18" t="s">
        <v>59</v>
      </c>
      <c r="Q979" s="18">
        <v>6.1</v>
      </c>
      <c r="R979" s="18">
        <f t="shared" si="93"/>
        <v>3</v>
      </c>
      <c r="S979" s="18">
        <f t="shared" si="94"/>
        <v>2</v>
      </c>
      <c r="T979" s="18">
        <f t="shared" si="95"/>
        <v>0</v>
      </c>
      <c r="U979" s="20" t="str">
        <f t="shared" si="96"/>
        <v>2</v>
      </c>
      <c r="V979" s="21">
        <f t="shared" si="97"/>
        <v>0.19391666666666665</v>
      </c>
      <c r="W979" s="21">
        <f t="shared" si="98"/>
        <v>0.15513333333333335</v>
      </c>
    </row>
    <row r="980" spans="1:23" x14ac:dyDescent="0.25">
      <c r="A980" s="18">
        <v>3890</v>
      </c>
      <c r="B980" s="18" t="s">
        <v>31</v>
      </c>
      <c r="C980" s="18">
        <v>0.62</v>
      </c>
      <c r="D980" s="18">
        <v>0.5</v>
      </c>
      <c r="E980" s="18">
        <v>0.2</v>
      </c>
      <c r="F980" s="18">
        <v>1.2210000000000001</v>
      </c>
      <c r="G980" s="18">
        <v>0.46050000000000002</v>
      </c>
      <c r="H980" s="18">
        <v>0.26300000000000001</v>
      </c>
      <c r="I980" s="18">
        <v>0.43</v>
      </c>
      <c r="J980" s="18">
        <v>12</v>
      </c>
      <c r="K980" s="18">
        <v>7</v>
      </c>
      <c r="L980" s="18" t="s">
        <v>43</v>
      </c>
      <c r="M980" s="18" t="s">
        <v>44</v>
      </c>
      <c r="N980" s="18" t="s">
        <v>45</v>
      </c>
      <c r="O980" s="18">
        <v>1</v>
      </c>
      <c r="P980" s="18" t="s">
        <v>21</v>
      </c>
      <c r="Q980" s="18">
        <v>22.1</v>
      </c>
      <c r="R980" s="18">
        <f t="shared" si="93"/>
        <v>3</v>
      </c>
      <c r="S980" s="18">
        <f t="shared" si="94"/>
        <v>3</v>
      </c>
      <c r="T980" s="18">
        <f t="shared" si="95"/>
        <v>3</v>
      </c>
      <c r="U980" s="20" t="str">
        <f t="shared" si="96"/>
        <v>3</v>
      </c>
      <c r="V980" s="21">
        <f t="shared" si="97"/>
        <v>0.61456999999999995</v>
      </c>
      <c r="W980" s="21">
        <f t="shared" si="98"/>
        <v>0.61456999999999995</v>
      </c>
    </row>
    <row r="981" spans="1:23" x14ac:dyDescent="0.25">
      <c r="A981" s="18">
        <v>1219</v>
      </c>
      <c r="B981" s="18" t="s">
        <v>17</v>
      </c>
      <c r="C981" s="18">
        <v>0.315</v>
      </c>
      <c r="D981" s="18">
        <v>0.23</v>
      </c>
      <c r="E981" s="18">
        <v>7.0000000000000007E-2</v>
      </c>
      <c r="F981" s="18">
        <v>0.1145</v>
      </c>
      <c r="G981" s="18">
        <v>4.5999999999999999E-2</v>
      </c>
      <c r="H981" s="18">
        <v>2.35E-2</v>
      </c>
      <c r="I981" s="18">
        <v>3.85E-2</v>
      </c>
      <c r="J981" s="18">
        <v>5</v>
      </c>
      <c r="K981" s="18">
        <v>5</v>
      </c>
      <c r="L981" s="18" t="s">
        <v>49</v>
      </c>
      <c r="M981" s="18" t="s">
        <v>50</v>
      </c>
      <c r="N981" s="18" t="s">
        <v>51</v>
      </c>
      <c r="O981" s="18">
        <v>10</v>
      </c>
      <c r="P981" s="18" t="s">
        <v>35</v>
      </c>
      <c r="Q981" s="18">
        <v>24.1</v>
      </c>
      <c r="R981" s="18">
        <f t="shared" si="93"/>
        <v>3</v>
      </c>
      <c r="S981" s="18">
        <f t="shared" si="94"/>
        <v>2</v>
      </c>
      <c r="T981" s="18">
        <f t="shared" si="95"/>
        <v>0</v>
      </c>
      <c r="U981" s="20" t="str">
        <f t="shared" si="96"/>
        <v>2</v>
      </c>
      <c r="V981" s="21">
        <f t="shared" si="97"/>
        <v>4.4177916666666671E-2</v>
      </c>
      <c r="W981" s="21">
        <f t="shared" si="98"/>
        <v>3.5342333333333337E-2</v>
      </c>
    </row>
    <row r="982" spans="1:23" x14ac:dyDescent="0.25">
      <c r="A982" s="18">
        <v>3692</v>
      </c>
      <c r="B982" s="18" t="s">
        <v>31</v>
      </c>
      <c r="C982" s="18">
        <v>0.64500000000000002</v>
      </c>
      <c r="D982" s="18">
        <v>0.51</v>
      </c>
      <c r="E982" s="18">
        <v>0.19</v>
      </c>
      <c r="F982" s="18">
        <v>1.4864999999999999</v>
      </c>
      <c r="G982" s="18">
        <v>0.64449999999999996</v>
      </c>
      <c r="H982" s="18">
        <v>0.29599999999999999</v>
      </c>
      <c r="I982" s="18">
        <v>0.42499999999999999</v>
      </c>
      <c r="J982" s="18">
        <v>12</v>
      </c>
      <c r="K982" s="18">
        <v>7</v>
      </c>
      <c r="L982" s="18" t="s">
        <v>43</v>
      </c>
      <c r="M982" s="18" t="s">
        <v>44</v>
      </c>
      <c r="N982" s="18" t="s">
        <v>45</v>
      </c>
      <c r="O982" s="18">
        <v>3</v>
      </c>
      <c r="P982" s="18" t="s">
        <v>39</v>
      </c>
      <c r="Q982" s="18">
        <v>3.6</v>
      </c>
      <c r="R982" s="18">
        <f t="shared" si="93"/>
        <v>3</v>
      </c>
      <c r="S982" s="18">
        <f t="shared" si="94"/>
        <v>3</v>
      </c>
      <c r="T982" s="18">
        <f t="shared" si="95"/>
        <v>3</v>
      </c>
      <c r="U982" s="20" t="str">
        <f t="shared" si="96"/>
        <v>3</v>
      </c>
      <c r="V982" s="21">
        <f t="shared" si="97"/>
        <v>0.7543987499999999</v>
      </c>
      <c r="W982" s="21">
        <f t="shared" si="98"/>
        <v>0.7543987499999999</v>
      </c>
    </row>
    <row r="983" spans="1:23" x14ac:dyDescent="0.25">
      <c r="A983" s="18">
        <v>879</v>
      </c>
      <c r="B983" s="18" t="s">
        <v>22</v>
      </c>
      <c r="C983" s="18">
        <v>0.63500000000000001</v>
      </c>
      <c r="D983" s="18">
        <v>0.48499999999999999</v>
      </c>
      <c r="E983" s="18">
        <v>0.16500000000000001</v>
      </c>
      <c r="F983" s="18">
        <v>1.2945</v>
      </c>
      <c r="G983" s="18">
        <v>0.66800000000000004</v>
      </c>
      <c r="H983" s="18">
        <v>0.26050000000000001</v>
      </c>
      <c r="I983" s="18">
        <v>0.27150000000000002</v>
      </c>
      <c r="J983" s="18">
        <v>9</v>
      </c>
      <c r="K983" s="18">
        <v>14</v>
      </c>
      <c r="L983" s="18" t="s">
        <v>60</v>
      </c>
      <c r="M983" s="18" t="s">
        <v>61</v>
      </c>
      <c r="N983" s="18" t="s">
        <v>62</v>
      </c>
      <c r="O983" s="18">
        <v>9</v>
      </c>
      <c r="P983" s="18" t="s">
        <v>58</v>
      </c>
      <c r="Q983" s="18">
        <v>1.9</v>
      </c>
      <c r="R983" s="18">
        <f t="shared" si="93"/>
        <v>3</v>
      </c>
      <c r="S983" s="18">
        <f t="shared" si="94"/>
        <v>2</v>
      </c>
      <c r="T983" s="18">
        <f t="shared" si="95"/>
        <v>0</v>
      </c>
      <c r="U983" s="20" t="str">
        <f t="shared" si="96"/>
        <v>2</v>
      </c>
      <c r="V983" s="21">
        <f t="shared" si="97"/>
        <v>0.64401374999999994</v>
      </c>
      <c r="W983" s="21">
        <f t="shared" si="98"/>
        <v>0.51521099999999997</v>
      </c>
    </row>
    <row r="984" spans="1:23" x14ac:dyDescent="0.25">
      <c r="A984" s="18">
        <v>599</v>
      </c>
      <c r="B984" s="18" t="s">
        <v>17</v>
      </c>
      <c r="C984" s="18">
        <v>0.60499999999999998</v>
      </c>
      <c r="D984" s="18">
        <v>0.495</v>
      </c>
      <c r="E984" s="18">
        <v>0.14499999999999999</v>
      </c>
      <c r="F984" s="18">
        <v>1.054</v>
      </c>
      <c r="G984" s="18">
        <v>0.36899999999999999</v>
      </c>
      <c r="H984" s="18">
        <v>0.22550000000000001</v>
      </c>
      <c r="I984" s="18">
        <v>0.36</v>
      </c>
      <c r="J984" s="18">
        <v>12</v>
      </c>
      <c r="K984" s="18">
        <v>9</v>
      </c>
      <c r="L984" s="18" t="s">
        <v>67</v>
      </c>
      <c r="M984" s="18" t="s">
        <v>68</v>
      </c>
      <c r="N984" s="18" t="s">
        <v>69</v>
      </c>
      <c r="O984" s="18">
        <v>1</v>
      </c>
      <c r="P984" s="18" t="s">
        <v>21</v>
      </c>
      <c r="Q984" s="18">
        <v>22.1</v>
      </c>
      <c r="R984" s="18">
        <f t="shared" si="93"/>
        <v>3</v>
      </c>
      <c r="S984" s="18">
        <f t="shared" si="94"/>
        <v>2</v>
      </c>
      <c r="T984" s="18">
        <f t="shared" si="95"/>
        <v>0</v>
      </c>
      <c r="U984" s="20" t="str">
        <f t="shared" si="96"/>
        <v>2</v>
      </c>
      <c r="V984" s="21">
        <f t="shared" si="97"/>
        <v>0.51733833333333334</v>
      </c>
      <c r="W984" s="21">
        <f t="shared" si="98"/>
        <v>0.41387066666666672</v>
      </c>
    </row>
    <row r="985" spans="1:23" x14ac:dyDescent="0.25">
      <c r="A985" s="18">
        <v>1378</v>
      </c>
      <c r="B985" s="18" t="s">
        <v>31</v>
      </c>
      <c r="C985" s="18">
        <v>0.62</v>
      </c>
      <c r="D985" s="18">
        <v>0.495</v>
      </c>
      <c r="E985" s="18">
        <v>0.18</v>
      </c>
      <c r="F985" s="18">
        <v>1.2555000000000001</v>
      </c>
      <c r="G985" s="18">
        <v>0.57650000000000001</v>
      </c>
      <c r="H985" s="18">
        <v>0.254</v>
      </c>
      <c r="I985" s="18">
        <v>0.35499999999999998</v>
      </c>
      <c r="J985" s="18">
        <v>12</v>
      </c>
      <c r="K985" s="18">
        <v>13</v>
      </c>
      <c r="L985" s="18" t="s">
        <v>27</v>
      </c>
      <c r="M985" s="18" t="s">
        <v>28</v>
      </c>
      <c r="N985" s="18" t="s">
        <v>29</v>
      </c>
      <c r="O985" s="18">
        <v>4</v>
      </c>
      <c r="P985" s="18" t="s">
        <v>59</v>
      </c>
      <c r="Q985" s="18">
        <v>6.1</v>
      </c>
      <c r="R985" s="18">
        <f t="shared" si="93"/>
        <v>3</v>
      </c>
      <c r="S985" s="18">
        <f t="shared" si="94"/>
        <v>3</v>
      </c>
      <c r="T985" s="18">
        <f t="shared" si="95"/>
        <v>3</v>
      </c>
      <c r="U985" s="20" t="str">
        <f t="shared" si="96"/>
        <v>3</v>
      </c>
      <c r="V985" s="21">
        <f t="shared" si="97"/>
        <v>0.62670375000000011</v>
      </c>
      <c r="W985" s="21">
        <f t="shared" si="98"/>
        <v>0.62670375000000011</v>
      </c>
    </row>
    <row r="986" spans="1:23" x14ac:dyDescent="0.25">
      <c r="A986" s="18">
        <v>3987</v>
      </c>
      <c r="B986" s="18" t="s">
        <v>22</v>
      </c>
      <c r="C986" s="18">
        <v>0.64500000000000002</v>
      </c>
      <c r="D986" s="18">
        <v>0.52500000000000002</v>
      </c>
      <c r="E986" s="18">
        <v>0.17</v>
      </c>
      <c r="F986" s="18">
        <v>1.37</v>
      </c>
      <c r="G986" s="18">
        <v>0.61350000000000005</v>
      </c>
      <c r="H986" s="18">
        <v>0.28299999999999997</v>
      </c>
      <c r="I986" s="18">
        <v>0.34</v>
      </c>
      <c r="J986" s="18">
        <v>10</v>
      </c>
      <c r="K986" s="18">
        <v>7</v>
      </c>
      <c r="L986" s="18" t="s">
        <v>43</v>
      </c>
      <c r="M986" s="18" t="s">
        <v>44</v>
      </c>
      <c r="N986" s="18" t="s">
        <v>45</v>
      </c>
      <c r="O986" s="18">
        <v>5</v>
      </c>
      <c r="P986" s="18" t="s">
        <v>34</v>
      </c>
      <c r="Q986" s="18">
        <v>12.8</v>
      </c>
      <c r="R986" s="18">
        <f t="shared" si="93"/>
        <v>3</v>
      </c>
      <c r="S986" s="18">
        <f t="shared" si="94"/>
        <v>2</v>
      </c>
      <c r="T986" s="18">
        <f t="shared" si="95"/>
        <v>0</v>
      </c>
      <c r="U986" s="20" t="str">
        <f t="shared" si="96"/>
        <v>2</v>
      </c>
      <c r="V986" s="21">
        <f t="shared" si="97"/>
        <v>0.69413333333333349</v>
      </c>
      <c r="W986" s="21">
        <f t="shared" si="98"/>
        <v>0.55530666666666684</v>
      </c>
    </row>
    <row r="987" spans="1:23" x14ac:dyDescent="0.25">
      <c r="A987" s="18">
        <v>3672</v>
      </c>
      <c r="B987" s="18" t="s">
        <v>17</v>
      </c>
      <c r="C987" s="18">
        <v>0.59499999999999997</v>
      </c>
      <c r="D987" s="18">
        <v>0.47</v>
      </c>
      <c r="E987" s="18">
        <v>0.13500000000000001</v>
      </c>
      <c r="F987" s="18">
        <v>0.9365</v>
      </c>
      <c r="G987" s="18">
        <v>0.434</v>
      </c>
      <c r="H987" s="18">
        <v>0.184</v>
      </c>
      <c r="I987" s="18">
        <v>0.28699999999999998</v>
      </c>
      <c r="J987" s="18">
        <v>10</v>
      </c>
      <c r="K987" s="18">
        <v>3</v>
      </c>
      <c r="L987" s="18" t="s">
        <v>46</v>
      </c>
      <c r="M987" s="18" t="s">
        <v>47</v>
      </c>
      <c r="N987" s="18" t="s">
        <v>48</v>
      </c>
      <c r="O987" s="18">
        <v>9</v>
      </c>
      <c r="P987" s="18" t="s">
        <v>58</v>
      </c>
      <c r="Q987" s="18">
        <v>1.9</v>
      </c>
      <c r="R987" s="18">
        <f t="shared" si="93"/>
        <v>3</v>
      </c>
      <c r="S987" s="18">
        <f t="shared" si="94"/>
        <v>3</v>
      </c>
      <c r="T987" s="18">
        <f t="shared" si="95"/>
        <v>3</v>
      </c>
      <c r="U987" s="20" t="str">
        <f t="shared" si="96"/>
        <v>3</v>
      </c>
      <c r="V987" s="21">
        <f t="shared" si="97"/>
        <v>0.45264166666666672</v>
      </c>
      <c r="W987" s="21">
        <f t="shared" si="98"/>
        <v>0.45264166666666672</v>
      </c>
    </row>
    <row r="988" spans="1:23" x14ac:dyDescent="0.25">
      <c r="A988" s="18">
        <v>4129</v>
      </c>
      <c r="B988" s="18" t="s">
        <v>31</v>
      </c>
      <c r="C988" s="18">
        <v>0.55500000000000005</v>
      </c>
      <c r="D988" s="18">
        <v>0.435</v>
      </c>
      <c r="E988" s="18">
        <v>0.14499999999999999</v>
      </c>
      <c r="F988" s="18">
        <v>0.92049999999999998</v>
      </c>
      <c r="G988" s="18">
        <v>0.40400000000000003</v>
      </c>
      <c r="H988" s="18">
        <v>0.22750000000000001</v>
      </c>
      <c r="I988" s="18">
        <v>0.255</v>
      </c>
      <c r="J988" s="18">
        <v>8</v>
      </c>
      <c r="K988" s="18">
        <v>10</v>
      </c>
      <c r="L988" s="18" t="s">
        <v>23</v>
      </c>
      <c r="M988" s="18" t="s">
        <v>24</v>
      </c>
      <c r="N988" s="18" t="s">
        <v>25</v>
      </c>
      <c r="O988" s="18">
        <v>4</v>
      </c>
      <c r="P988" s="18" t="s">
        <v>59</v>
      </c>
      <c r="Q988" s="18">
        <v>6.1</v>
      </c>
      <c r="R988" s="18">
        <f t="shared" si="93"/>
        <v>3</v>
      </c>
      <c r="S988" s="18">
        <f t="shared" si="94"/>
        <v>3</v>
      </c>
      <c r="T988" s="18">
        <f t="shared" si="95"/>
        <v>3</v>
      </c>
      <c r="U988" s="20" t="str">
        <f t="shared" si="96"/>
        <v>3</v>
      </c>
      <c r="V988" s="21">
        <f t="shared" si="97"/>
        <v>0.43493625000000002</v>
      </c>
      <c r="W988" s="21">
        <f t="shared" si="98"/>
        <v>0.43493625000000002</v>
      </c>
    </row>
    <row r="989" spans="1:23" x14ac:dyDescent="0.25">
      <c r="A989" s="18">
        <v>1383</v>
      </c>
      <c r="B989" s="18" t="s">
        <v>22</v>
      </c>
      <c r="C989" s="18">
        <v>0.625</v>
      </c>
      <c r="D989" s="18">
        <v>0.51500000000000001</v>
      </c>
      <c r="E989" s="18">
        <v>0.16</v>
      </c>
      <c r="F989" s="18">
        <v>1.264</v>
      </c>
      <c r="G989" s="18">
        <v>0.57150000000000001</v>
      </c>
      <c r="H989" s="18">
        <v>0.32600000000000001</v>
      </c>
      <c r="I989" s="18">
        <v>0.32100000000000001</v>
      </c>
      <c r="J989" s="18">
        <v>9</v>
      </c>
      <c r="K989" s="18">
        <v>2</v>
      </c>
      <c r="L989" s="18" t="s">
        <v>52</v>
      </c>
      <c r="M989" s="18" t="s">
        <v>53</v>
      </c>
      <c r="N989" s="18" t="s">
        <v>54</v>
      </c>
      <c r="O989" s="18">
        <v>5</v>
      </c>
      <c r="P989" s="18" t="s">
        <v>34</v>
      </c>
      <c r="Q989" s="18">
        <v>12.8</v>
      </c>
      <c r="R989" s="18">
        <f t="shared" si="93"/>
        <v>3</v>
      </c>
      <c r="S989" s="18">
        <f t="shared" si="94"/>
        <v>2</v>
      </c>
      <c r="T989" s="18">
        <f t="shared" si="95"/>
        <v>0</v>
      </c>
      <c r="U989" s="20" t="str">
        <f t="shared" si="96"/>
        <v>2</v>
      </c>
      <c r="V989" s="21">
        <f t="shared" si="97"/>
        <v>0.63200000000000001</v>
      </c>
      <c r="W989" s="21">
        <f t="shared" si="98"/>
        <v>0.50560000000000005</v>
      </c>
    </row>
    <row r="990" spans="1:23" x14ac:dyDescent="0.25">
      <c r="A990" s="18">
        <v>436</v>
      </c>
      <c r="B990" s="18" t="s">
        <v>31</v>
      </c>
      <c r="C990" s="18">
        <v>0.5</v>
      </c>
      <c r="D990" s="18">
        <v>0.41</v>
      </c>
      <c r="E990" s="18">
        <v>0.15</v>
      </c>
      <c r="F990" s="18">
        <v>0.66200000000000003</v>
      </c>
      <c r="G990" s="18">
        <v>0.28149999999999997</v>
      </c>
      <c r="H990" s="18">
        <v>0.13700000000000001</v>
      </c>
      <c r="I990" s="18">
        <v>0.22</v>
      </c>
      <c r="J990" s="18">
        <v>11</v>
      </c>
      <c r="K990" s="18">
        <v>13</v>
      </c>
      <c r="L990" s="18" t="s">
        <v>27</v>
      </c>
      <c r="M990" s="18" t="s">
        <v>28</v>
      </c>
      <c r="N990" s="18" t="s">
        <v>29</v>
      </c>
      <c r="O990" s="18">
        <v>9</v>
      </c>
      <c r="P990" s="18" t="s">
        <v>58</v>
      </c>
      <c r="Q990" s="18">
        <v>1.9</v>
      </c>
      <c r="R990" s="18">
        <f t="shared" si="93"/>
        <v>3</v>
      </c>
      <c r="S990" s="18">
        <f t="shared" si="94"/>
        <v>2</v>
      </c>
      <c r="T990" s="18">
        <f t="shared" si="95"/>
        <v>0</v>
      </c>
      <c r="U990" s="20" t="str">
        <f t="shared" si="96"/>
        <v>2</v>
      </c>
      <c r="V990" s="21">
        <f t="shared" si="97"/>
        <v>0.30452000000000001</v>
      </c>
      <c r="W990" s="21">
        <f t="shared" si="98"/>
        <v>0.24361600000000003</v>
      </c>
    </row>
    <row r="991" spans="1:23" x14ac:dyDescent="0.25">
      <c r="A991" s="18">
        <v>2113</v>
      </c>
      <c r="B991" s="18" t="s">
        <v>31</v>
      </c>
      <c r="C991" s="18">
        <v>0.52500000000000002</v>
      </c>
      <c r="D991" s="18">
        <v>0.40500000000000003</v>
      </c>
      <c r="E991" s="18">
        <v>0.13</v>
      </c>
      <c r="F991" s="18">
        <v>0.71850000000000003</v>
      </c>
      <c r="G991" s="18">
        <v>0.32650000000000001</v>
      </c>
      <c r="H991" s="18">
        <v>0.19750000000000001</v>
      </c>
      <c r="I991" s="18">
        <v>0.17499999999999999</v>
      </c>
      <c r="J991" s="18">
        <v>8</v>
      </c>
      <c r="K991" s="18">
        <v>4</v>
      </c>
      <c r="L991" s="18" t="s">
        <v>18</v>
      </c>
      <c r="M991" s="18" t="s">
        <v>19</v>
      </c>
      <c r="N991" s="18" t="s">
        <v>20</v>
      </c>
      <c r="O991" s="18">
        <v>5</v>
      </c>
      <c r="P991" s="18" t="s">
        <v>34</v>
      </c>
      <c r="Q991" s="18">
        <v>12.8</v>
      </c>
      <c r="R991" s="18">
        <f t="shared" si="93"/>
        <v>3</v>
      </c>
      <c r="S991" s="18">
        <f t="shared" si="94"/>
        <v>2</v>
      </c>
      <c r="T991" s="18">
        <f t="shared" si="95"/>
        <v>0</v>
      </c>
      <c r="U991" s="20" t="str">
        <f t="shared" si="96"/>
        <v>2</v>
      </c>
      <c r="V991" s="21">
        <f t="shared" si="97"/>
        <v>0.33051000000000003</v>
      </c>
      <c r="W991" s="21">
        <f t="shared" si="98"/>
        <v>0.26440800000000003</v>
      </c>
    </row>
    <row r="992" spans="1:23" x14ac:dyDescent="0.25">
      <c r="A992" s="18">
        <v>1716</v>
      </c>
      <c r="B992" s="18" t="s">
        <v>31</v>
      </c>
      <c r="C992" s="18">
        <v>0.64500000000000002</v>
      </c>
      <c r="D992" s="18">
        <v>0.48499999999999999</v>
      </c>
      <c r="E992" s="18">
        <v>0.15</v>
      </c>
      <c r="F992" s="18">
        <v>1.2215</v>
      </c>
      <c r="G992" s="18">
        <v>0.56950000000000001</v>
      </c>
      <c r="H992" s="18">
        <v>0.27350000000000002</v>
      </c>
      <c r="I992" s="18">
        <v>0.33</v>
      </c>
      <c r="J992" s="18">
        <v>9</v>
      </c>
      <c r="K992" s="18">
        <v>1</v>
      </c>
      <c r="L992" s="18" t="s">
        <v>65</v>
      </c>
      <c r="M992" s="18" t="s">
        <v>66</v>
      </c>
      <c r="N992" s="18" t="s">
        <v>29</v>
      </c>
      <c r="O992" s="18">
        <v>9</v>
      </c>
      <c r="P992" s="18" t="s">
        <v>58</v>
      </c>
      <c r="Q992" s="18">
        <v>1.9</v>
      </c>
      <c r="R992" s="18">
        <f t="shared" si="93"/>
        <v>3</v>
      </c>
      <c r="S992" s="18">
        <f t="shared" si="94"/>
        <v>3</v>
      </c>
      <c r="T992" s="18">
        <f t="shared" si="95"/>
        <v>3</v>
      </c>
      <c r="U992" s="20" t="str">
        <f t="shared" si="96"/>
        <v>3</v>
      </c>
      <c r="V992" s="21">
        <f t="shared" si="97"/>
        <v>0.60667833333333332</v>
      </c>
      <c r="W992" s="21">
        <f t="shared" si="98"/>
        <v>0.60667833333333332</v>
      </c>
    </row>
    <row r="993" spans="1:23" x14ac:dyDescent="0.25">
      <c r="A993" s="18">
        <v>1273</v>
      </c>
      <c r="B993" s="18" t="s">
        <v>17</v>
      </c>
      <c r="C993" s="18">
        <v>0.47499999999999998</v>
      </c>
      <c r="D993" s="18">
        <v>0.35499999999999998</v>
      </c>
      <c r="E993" s="18">
        <v>0.1</v>
      </c>
      <c r="F993" s="18">
        <v>0.50349999999999995</v>
      </c>
      <c r="G993" s="18">
        <v>0.2535</v>
      </c>
      <c r="H993" s="18">
        <v>9.0999999999999998E-2</v>
      </c>
      <c r="I993" s="18">
        <v>0.14000000000000001</v>
      </c>
      <c r="J993" s="18">
        <v>8</v>
      </c>
      <c r="K993" s="18">
        <v>3</v>
      </c>
      <c r="L993" s="18" t="s">
        <v>46</v>
      </c>
      <c r="M993" s="18" t="s">
        <v>47</v>
      </c>
      <c r="N993" s="18" t="s">
        <v>48</v>
      </c>
      <c r="O993" s="18">
        <v>3</v>
      </c>
      <c r="P993" s="18" t="s">
        <v>39</v>
      </c>
      <c r="Q993" s="18">
        <v>3.6</v>
      </c>
      <c r="R993" s="18">
        <f t="shared" si="93"/>
        <v>3</v>
      </c>
      <c r="S993" s="18">
        <f t="shared" si="94"/>
        <v>2</v>
      </c>
      <c r="T993" s="18">
        <f t="shared" si="95"/>
        <v>0</v>
      </c>
      <c r="U993" s="20" t="str">
        <f t="shared" si="96"/>
        <v>2</v>
      </c>
      <c r="V993" s="21">
        <f t="shared" si="97"/>
        <v>0.22070083333333332</v>
      </c>
      <c r="W993" s="21">
        <f t="shared" si="98"/>
        <v>0.17656066666666667</v>
      </c>
    </row>
    <row r="994" spans="1:23" x14ac:dyDescent="0.25">
      <c r="A994" s="18">
        <v>2228</v>
      </c>
      <c r="B994" s="18" t="s">
        <v>17</v>
      </c>
      <c r="C994" s="18">
        <v>0.27500000000000002</v>
      </c>
      <c r="D994" s="18">
        <v>0.2</v>
      </c>
      <c r="E994" s="18">
        <v>7.4999999999999997E-2</v>
      </c>
      <c r="F994" s="18">
        <v>8.5999999999999993E-2</v>
      </c>
      <c r="G994" s="18">
        <v>3.0499999999999999E-2</v>
      </c>
      <c r="H994" s="18">
        <v>1.9E-2</v>
      </c>
      <c r="I994" s="18">
        <v>0.03</v>
      </c>
      <c r="J994" s="18">
        <v>7</v>
      </c>
      <c r="K994" s="18">
        <v>2</v>
      </c>
      <c r="L994" s="18" t="s">
        <v>52</v>
      </c>
      <c r="M994" s="18" t="s">
        <v>53</v>
      </c>
      <c r="N994" s="18" t="s">
        <v>54</v>
      </c>
      <c r="O994" s="18">
        <v>3</v>
      </c>
      <c r="P994" s="18" t="s">
        <v>39</v>
      </c>
      <c r="Q994" s="18">
        <v>3.6</v>
      </c>
      <c r="R994" s="18">
        <f t="shared" si="93"/>
        <v>3</v>
      </c>
      <c r="S994" s="18">
        <f t="shared" si="94"/>
        <v>2</v>
      </c>
      <c r="T994" s="18">
        <f t="shared" si="95"/>
        <v>0</v>
      </c>
      <c r="U994" s="20" t="str">
        <f t="shared" si="96"/>
        <v>2</v>
      </c>
      <c r="V994" s="21">
        <f t="shared" si="97"/>
        <v>3.2250000000000001E-2</v>
      </c>
      <c r="W994" s="21">
        <f t="shared" si="98"/>
        <v>2.5800000000000003E-2</v>
      </c>
    </row>
    <row r="995" spans="1:23" x14ac:dyDescent="0.25">
      <c r="A995" s="18">
        <v>3347</v>
      </c>
      <c r="B995" s="18" t="s">
        <v>17</v>
      </c>
      <c r="C995" s="18">
        <v>0.47</v>
      </c>
      <c r="D995" s="18">
        <v>0.4</v>
      </c>
      <c r="E995" s="18">
        <v>0.16</v>
      </c>
      <c r="F995" s="18">
        <v>0.51</v>
      </c>
      <c r="G995" s="18">
        <v>0.1615</v>
      </c>
      <c r="H995" s="18">
        <v>7.2999999999999995E-2</v>
      </c>
      <c r="I995" s="18">
        <v>0.19800000000000001</v>
      </c>
      <c r="J995" s="18">
        <v>14</v>
      </c>
      <c r="K995" s="18">
        <v>10</v>
      </c>
      <c r="L995" s="18" t="s">
        <v>23</v>
      </c>
      <c r="M995" s="18" t="s">
        <v>24</v>
      </c>
      <c r="N995" s="18" t="s">
        <v>25</v>
      </c>
      <c r="O995" s="18">
        <v>9</v>
      </c>
      <c r="P995" s="18" t="s">
        <v>58</v>
      </c>
      <c r="Q995" s="18">
        <v>1.9</v>
      </c>
      <c r="R995" s="18">
        <f t="shared" si="93"/>
        <v>3</v>
      </c>
      <c r="S995" s="18">
        <f t="shared" si="94"/>
        <v>2</v>
      </c>
      <c r="T995" s="18">
        <f t="shared" si="95"/>
        <v>0</v>
      </c>
      <c r="U995" s="20" t="str">
        <f t="shared" si="96"/>
        <v>2</v>
      </c>
      <c r="V995" s="21">
        <f t="shared" si="97"/>
        <v>0.23205000000000001</v>
      </c>
      <c r="W995" s="21">
        <f t="shared" si="98"/>
        <v>0.18564000000000003</v>
      </c>
    </row>
    <row r="996" spans="1:23" x14ac:dyDescent="0.25">
      <c r="A996" s="18">
        <v>3769</v>
      </c>
      <c r="B996" s="18" t="s">
        <v>31</v>
      </c>
      <c r="C996" s="18">
        <v>0.56000000000000005</v>
      </c>
      <c r="D996" s="18">
        <v>0.46500000000000002</v>
      </c>
      <c r="E996" s="18">
        <v>0.14499999999999999</v>
      </c>
      <c r="F996" s="18">
        <v>0.88749999999999996</v>
      </c>
      <c r="G996" s="18">
        <v>0.33450000000000002</v>
      </c>
      <c r="H996" s="18">
        <v>0.22</v>
      </c>
      <c r="I996" s="18">
        <v>0.26950000000000002</v>
      </c>
      <c r="J996" s="18">
        <v>9</v>
      </c>
      <c r="K996" s="18">
        <v>12</v>
      </c>
      <c r="L996" s="18" t="s">
        <v>63</v>
      </c>
      <c r="M996" s="18" t="s">
        <v>64</v>
      </c>
      <c r="N996" s="18" t="s">
        <v>29</v>
      </c>
      <c r="O996" s="18">
        <v>10</v>
      </c>
      <c r="P996" s="18" t="s">
        <v>35</v>
      </c>
      <c r="Q996" s="18">
        <v>24.1</v>
      </c>
      <c r="R996" s="18">
        <f t="shared" si="93"/>
        <v>3</v>
      </c>
      <c r="S996" s="18">
        <f t="shared" si="94"/>
        <v>2</v>
      </c>
      <c r="T996" s="18">
        <f t="shared" si="95"/>
        <v>0</v>
      </c>
      <c r="U996" s="20" t="str">
        <f t="shared" si="96"/>
        <v>2</v>
      </c>
      <c r="V996" s="21">
        <f t="shared" si="97"/>
        <v>0.42452083333333335</v>
      </c>
      <c r="W996" s="21">
        <f t="shared" si="98"/>
        <v>0.33961666666666668</v>
      </c>
    </row>
    <row r="997" spans="1:23" x14ac:dyDescent="0.25">
      <c r="A997" s="18">
        <v>434</v>
      </c>
      <c r="B997" s="18" t="s">
        <v>31</v>
      </c>
      <c r="C997" s="18">
        <v>0.54500000000000004</v>
      </c>
      <c r="D997" s="18">
        <v>0.42</v>
      </c>
      <c r="E997" s="18">
        <v>0.14000000000000001</v>
      </c>
      <c r="F997" s="18">
        <v>0.75049999999999994</v>
      </c>
      <c r="G997" s="18">
        <v>0.2475</v>
      </c>
      <c r="H997" s="18">
        <v>0.13</v>
      </c>
      <c r="I997" s="18">
        <v>0.255</v>
      </c>
      <c r="J997" s="18">
        <v>22</v>
      </c>
      <c r="K997" s="18">
        <v>7</v>
      </c>
      <c r="L997" s="18" t="s">
        <v>43</v>
      </c>
      <c r="M997" s="18" t="s">
        <v>44</v>
      </c>
      <c r="N997" s="18" t="s">
        <v>45</v>
      </c>
      <c r="O997" s="18">
        <v>9</v>
      </c>
      <c r="P997" s="18" t="s">
        <v>58</v>
      </c>
      <c r="Q997" s="18">
        <v>1.9</v>
      </c>
      <c r="R997" s="18">
        <f t="shared" si="93"/>
        <v>3</v>
      </c>
      <c r="S997" s="18">
        <f t="shared" si="94"/>
        <v>2</v>
      </c>
      <c r="T997" s="18">
        <f t="shared" si="95"/>
        <v>0</v>
      </c>
      <c r="U997" s="20" t="str">
        <f t="shared" si="96"/>
        <v>2</v>
      </c>
      <c r="V997" s="21">
        <f t="shared" si="97"/>
        <v>0.35085875</v>
      </c>
      <c r="W997" s="21">
        <f t="shared" si="98"/>
        <v>0.28068700000000002</v>
      </c>
    </row>
    <row r="998" spans="1:23" x14ac:dyDescent="0.25">
      <c r="A998" s="18">
        <v>1336</v>
      </c>
      <c r="B998" s="18" t="s">
        <v>22</v>
      </c>
      <c r="C998" s="18">
        <v>0.57499999999999996</v>
      </c>
      <c r="D998" s="18">
        <v>0.48</v>
      </c>
      <c r="E998" s="18">
        <v>0.16500000000000001</v>
      </c>
      <c r="F998" s="18">
        <v>1.0780000000000001</v>
      </c>
      <c r="G998" s="18">
        <v>0.51100000000000001</v>
      </c>
      <c r="H998" s="18">
        <v>0.20949999999999999</v>
      </c>
      <c r="I998" s="18">
        <v>0.30599999999999999</v>
      </c>
      <c r="J998" s="18">
        <v>9</v>
      </c>
      <c r="K998" s="18">
        <v>7</v>
      </c>
      <c r="L998" s="18" t="s">
        <v>43</v>
      </c>
      <c r="M998" s="18" t="s">
        <v>44</v>
      </c>
      <c r="N998" s="18" t="s">
        <v>45</v>
      </c>
      <c r="O998" s="18">
        <v>3</v>
      </c>
      <c r="P998" s="18" t="s">
        <v>39</v>
      </c>
      <c r="Q998" s="18">
        <v>3.6</v>
      </c>
      <c r="R998" s="18">
        <f t="shared" si="93"/>
        <v>3</v>
      </c>
      <c r="S998" s="18">
        <f t="shared" si="94"/>
        <v>2</v>
      </c>
      <c r="T998" s="18">
        <f t="shared" si="95"/>
        <v>0</v>
      </c>
      <c r="U998" s="20" t="str">
        <f t="shared" si="96"/>
        <v>2</v>
      </c>
      <c r="V998" s="21">
        <f t="shared" si="97"/>
        <v>0.52462666666666657</v>
      </c>
      <c r="W998" s="21">
        <f t="shared" si="98"/>
        <v>0.41970133333333326</v>
      </c>
    </row>
    <row r="999" spans="1:23" x14ac:dyDescent="0.25">
      <c r="A999" s="18">
        <v>337</v>
      </c>
      <c r="B999" s="18" t="s">
        <v>31</v>
      </c>
      <c r="C999" s="18">
        <v>0.6</v>
      </c>
      <c r="D999" s="18">
        <v>0.47499999999999998</v>
      </c>
      <c r="E999" s="18">
        <v>0.19</v>
      </c>
      <c r="F999" s="18">
        <v>1.0874999999999999</v>
      </c>
      <c r="G999" s="18">
        <v>0.40300000000000002</v>
      </c>
      <c r="H999" s="18">
        <v>0.26550000000000001</v>
      </c>
      <c r="I999" s="18">
        <v>0.32500000000000001</v>
      </c>
      <c r="J999" s="18">
        <v>14</v>
      </c>
      <c r="K999" s="18">
        <v>3</v>
      </c>
      <c r="L999" s="18" t="s">
        <v>46</v>
      </c>
      <c r="M999" s="18" t="s">
        <v>47</v>
      </c>
      <c r="N999" s="18" t="s">
        <v>48</v>
      </c>
      <c r="O999" s="18">
        <v>3</v>
      </c>
      <c r="P999" s="18" t="s">
        <v>39</v>
      </c>
      <c r="Q999" s="18">
        <v>3.6</v>
      </c>
      <c r="R999" s="18">
        <f t="shared" si="93"/>
        <v>3</v>
      </c>
      <c r="S999" s="18">
        <f t="shared" si="94"/>
        <v>3</v>
      </c>
      <c r="T999" s="18">
        <f t="shared" si="95"/>
        <v>3</v>
      </c>
      <c r="U999" s="20" t="str">
        <f t="shared" si="96"/>
        <v>3</v>
      </c>
      <c r="V999" s="21">
        <f t="shared" si="97"/>
        <v>0.53740624999999986</v>
      </c>
      <c r="W999" s="21">
        <f t="shared" si="98"/>
        <v>0.53740624999999986</v>
      </c>
    </row>
    <row r="1000" spans="1:23" x14ac:dyDescent="0.25">
      <c r="A1000" s="18">
        <v>2801</v>
      </c>
      <c r="B1000" s="18" t="s">
        <v>22</v>
      </c>
      <c r="C1000" s="18">
        <v>0.64</v>
      </c>
      <c r="D1000" s="18">
        <v>0.495</v>
      </c>
      <c r="E1000" s="18">
        <v>0.17</v>
      </c>
      <c r="F1000" s="18">
        <v>1.2264999999999999</v>
      </c>
      <c r="G1000" s="18">
        <v>0.49</v>
      </c>
      <c r="H1000" s="18">
        <v>0.377</v>
      </c>
      <c r="I1000" s="18">
        <v>0.28749999999999998</v>
      </c>
      <c r="J1000" s="18">
        <v>11</v>
      </c>
      <c r="K1000" s="18">
        <v>6</v>
      </c>
      <c r="L1000" s="18" t="s">
        <v>40</v>
      </c>
      <c r="M1000" s="18" t="s">
        <v>41</v>
      </c>
      <c r="N1000" s="18" t="s">
        <v>42</v>
      </c>
      <c r="O1000" s="18">
        <v>3</v>
      </c>
      <c r="P1000" s="18" t="s">
        <v>39</v>
      </c>
      <c r="Q1000" s="18">
        <v>3.6</v>
      </c>
      <c r="R1000" s="18">
        <f t="shared" si="93"/>
        <v>3</v>
      </c>
      <c r="S1000" s="18">
        <f t="shared" si="94"/>
        <v>2</v>
      </c>
      <c r="T1000" s="18">
        <f t="shared" si="95"/>
        <v>0</v>
      </c>
      <c r="U1000" s="20" t="str">
        <f t="shared" si="96"/>
        <v>2</v>
      </c>
      <c r="V1000" s="21">
        <f t="shared" si="97"/>
        <v>0.61427208333333327</v>
      </c>
      <c r="W1000" s="21">
        <f t="shared" si="98"/>
        <v>0.49141766666666664</v>
      </c>
    </row>
    <row r="1001" spans="1:23" x14ac:dyDescent="0.25">
      <c r="A1001" s="18">
        <v>753</v>
      </c>
      <c r="B1001" s="18" t="s">
        <v>22</v>
      </c>
      <c r="C1001" s="18">
        <v>0.60499999999999998</v>
      </c>
      <c r="D1001" s="18">
        <v>0.46</v>
      </c>
      <c r="E1001" s="18">
        <v>0.17</v>
      </c>
      <c r="F1001" s="18">
        <v>1.1220000000000001</v>
      </c>
      <c r="G1001" s="18">
        <v>0.34699999999999998</v>
      </c>
      <c r="H1001" s="18">
        <v>0.30449999999999999</v>
      </c>
      <c r="I1001" s="18">
        <v>0.315</v>
      </c>
      <c r="J1001" s="18">
        <v>13</v>
      </c>
      <c r="K1001" s="18">
        <v>15</v>
      </c>
      <c r="L1001" s="18" t="s">
        <v>32</v>
      </c>
      <c r="M1001" s="18" t="s">
        <v>33</v>
      </c>
      <c r="N1001" s="18" t="s">
        <v>29</v>
      </c>
      <c r="O1001" s="18">
        <v>4</v>
      </c>
      <c r="P1001" s="18" t="s">
        <v>59</v>
      </c>
      <c r="Q1001" s="18">
        <v>6.1</v>
      </c>
      <c r="R1001" s="18">
        <f t="shared" si="93"/>
        <v>3</v>
      </c>
      <c r="S1001" s="18">
        <f t="shared" si="94"/>
        <v>2</v>
      </c>
      <c r="T1001" s="18">
        <f t="shared" si="95"/>
        <v>0</v>
      </c>
      <c r="U1001" s="20" t="str">
        <f t="shared" si="96"/>
        <v>2</v>
      </c>
      <c r="V1001" s="21">
        <f t="shared" si="97"/>
        <v>0.54884500000000003</v>
      </c>
      <c r="W1001" s="21">
        <f t="shared" si="98"/>
        <v>0.43907600000000002</v>
      </c>
    </row>
  </sheetData>
  <mergeCells count="2">
    <mergeCell ref="Y3:AB3"/>
    <mergeCell ref="Y9:AB9"/>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2:O7"/>
  <sheetViews>
    <sheetView zoomScaleNormal="100" workbookViewId="0">
      <selection activeCell="AA32" sqref="AA32"/>
    </sheetView>
  </sheetViews>
  <sheetFormatPr defaultRowHeight="15" x14ac:dyDescent="0.25"/>
  <cols>
    <col min="1" max="1" width="16.28515625" bestFit="1" customWidth="1"/>
    <col min="2" max="2" width="9.28515625" bestFit="1" customWidth="1"/>
    <col min="3" max="3" width="11.5703125" bestFit="1" customWidth="1"/>
    <col min="4" max="4" width="9.140625" bestFit="1" customWidth="1"/>
    <col min="5" max="5" width="16.5703125" bestFit="1" customWidth="1"/>
    <col min="6" max="6" width="18" bestFit="1" customWidth="1"/>
    <col min="7" max="7" width="17" bestFit="1" customWidth="1"/>
    <col min="8" max="8" width="14.85546875" bestFit="1" customWidth="1"/>
    <col min="9" max="9" width="8" bestFit="1" customWidth="1"/>
  </cols>
  <sheetData>
    <row r="2" spans="7:15" ht="23.25" x14ac:dyDescent="0.25">
      <c r="G2" s="31" t="s">
        <v>89</v>
      </c>
      <c r="H2" s="31"/>
      <c r="I2" s="31"/>
      <c r="J2" s="31"/>
      <c r="K2" s="31"/>
      <c r="L2" s="31"/>
      <c r="M2" s="31"/>
      <c r="N2" s="31"/>
      <c r="O2" s="31"/>
    </row>
    <row r="3" spans="7:15" x14ac:dyDescent="0.25">
      <c r="G3" t="s">
        <v>84</v>
      </c>
      <c r="H3" t="s">
        <v>2</v>
      </c>
      <c r="I3" t="s">
        <v>3</v>
      </c>
      <c r="J3" t="s">
        <v>4</v>
      </c>
      <c r="K3" t="s">
        <v>5</v>
      </c>
      <c r="L3" t="s">
        <v>6</v>
      </c>
      <c r="M3" t="s">
        <v>7</v>
      </c>
      <c r="N3" t="s">
        <v>8</v>
      </c>
      <c r="O3" t="s">
        <v>9</v>
      </c>
    </row>
    <row r="4" spans="7:15" x14ac:dyDescent="0.25">
      <c r="G4" t="s">
        <v>87</v>
      </c>
      <c r="H4">
        <f>AVERAGE(Table111[Length])</f>
        <v>0.52072499999999999</v>
      </c>
      <c r="I4">
        <f>AVERAGE(Table111[Diameter])</f>
        <v>0.40544499999999989</v>
      </c>
      <c r="J4">
        <f>AVERAGE(Table111[Height])</f>
        <v>0.13778499999999996</v>
      </c>
      <c r="K4">
        <f>AVERAGE(Table111[Whole_weight])</f>
        <v>0.81273699999999893</v>
      </c>
      <c r="L4">
        <f>AVERAGE(Table111[Shucked_weight])</f>
        <v>0.35349800000000003</v>
      </c>
      <c r="M4">
        <f>AVERAGE(Table111[Viscera_weight])</f>
        <v>0.17658699999999977</v>
      </c>
      <c r="N4">
        <f>AVERAGE(Table111[Shell_weight])</f>
        <v>0.23456150000000023</v>
      </c>
      <c r="O4">
        <f>AVERAGE(Table111[Rings])</f>
        <v>9.843</v>
      </c>
    </row>
    <row r="5" spans="7:15" x14ac:dyDescent="0.25">
      <c r="G5" t="s">
        <v>88</v>
      </c>
      <c r="H5">
        <f>_xlfn.VAR.P(Table111[Length])</f>
        <v>1.4458449374999618E-2</v>
      </c>
      <c r="I5">
        <f>_xlfn.VAR.P(Table111[Diameter])</f>
        <v>9.8929269749998636E-3</v>
      </c>
      <c r="J5">
        <f>_xlfn.VAR.P(Table111[Height])</f>
        <v>1.4821187750000827E-3</v>
      </c>
      <c r="K5">
        <f>_xlfn.VAR.P(Table111[Whole_weight])</f>
        <v>0.2382520718310033</v>
      </c>
      <c r="L5">
        <f>_xlfn.VAR.P(Table111[Shucked_weight])</f>
        <v>4.8512859995999982E-2</v>
      </c>
      <c r="M5">
        <f>_xlfn.VAR.P(Table111[Viscera_weight])</f>
        <v>1.191835243100005E-2</v>
      </c>
      <c r="N5">
        <f>_xlfn.VAR.P(Table111[Shell_weight])</f>
        <v>1.8931747967749879E-2</v>
      </c>
      <c r="O5">
        <f>_xlfn.VAR.P(Table111[Rings])</f>
        <v>9.4763509999999993</v>
      </c>
    </row>
    <row r="6" spans="7:15" x14ac:dyDescent="0.25">
      <c r="G6" t="s">
        <v>85</v>
      </c>
      <c r="H6">
        <f>MIN(Table111[Length])</f>
        <v>0.16500000000000001</v>
      </c>
      <c r="I6">
        <f>MIN(Table111[Diameter])</f>
        <v>0.11</v>
      </c>
      <c r="J6">
        <f>MIN(Table111[Height])</f>
        <v>0</v>
      </c>
      <c r="K6">
        <f>MIN(Table111[Whole_weight])</f>
        <v>1.9E-2</v>
      </c>
      <c r="L6">
        <f>MIN(Table111[Shucked_weight])</f>
        <v>6.4999999999999997E-3</v>
      </c>
      <c r="M6">
        <f>MIN(Table111[Viscera_weight])</f>
        <v>2.5000000000000001E-3</v>
      </c>
      <c r="N6">
        <f>MIN(Table111[Shell_weight])</f>
        <v>5.0000000000000001E-3</v>
      </c>
      <c r="O6">
        <f>MIN(Table111[Rings])</f>
        <v>3</v>
      </c>
    </row>
    <row r="7" spans="7:15" x14ac:dyDescent="0.25">
      <c r="G7" t="s">
        <v>86</v>
      </c>
      <c r="H7">
        <f>MAX(Table111[Length])</f>
        <v>0.77</v>
      </c>
      <c r="I7">
        <f>MAX(Table111[Diameter])</f>
        <v>0.62</v>
      </c>
      <c r="J7">
        <f>MAX(Table111[Height])</f>
        <v>0.23499999999999999</v>
      </c>
      <c r="K7">
        <f>MAX(Table111[Whole_weight])</f>
        <v>2.5154999999999998</v>
      </c>
      <c r="L7">
        <f>MAX(Table111[Shucked_weight])</f>
        <v>1.2529999999999999</v>
      </c>
      <c r="M7">
        <f>MAX(Table111[Viscera_weight])</f>
        <v>0.64149999999999996</v>
      </c>
      <c r="N7">
        <f>MAX(Table111[Shell_weight])</f>
        <v>0.67500000000000004</v>
      </c>
      <c r="O7">
        <f>MAX(Table111[Rings])</f>
        <v>26</v>
      </c>
    </row>
  </sheetData>
  <mergeCells count="1">
    <mergeCell ref="G2:O2"/>
  </mergeCell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S64"/>
  <sheetViews>
    <sheetView workbookViewId="0">
      <selection activeCell="V21" sqref="V21"/>
    </sheetView>
  </sheetViews>
  <sheetFormatPr defaultRowHeight="15" x14ac:dyDescent="0.25"/>
  <cols>
    <col min="1" max="1" width="20" bestFit="1" customWidth="1"/>
    <col min="2" max="2" width="21.42578125" bestFit="1" customWidth="1"/>
    <col min="3" max="3" width="26.140625" customWidth="1"/>
    <col min="4" max="4" width="21.5703125" bestFit="1" customWidth="1"/>
    <col min="5" max="5" width="19.140625" bestFit="1" customWidth="1"/>
    <col min="6" max="8" width="12.7109375" customWidth="1"/>
    <col min="9" max="9" width="21.5703125" bestFit="1" customWidth="1"/>
    <col min="10" max="10" width="24.5703125" bestFit="1" customWidth="1"/>
    <col min="11" max="11" width="16.28515625" customWidth="1"/>
    <col min="12" max="12" width="7" bestFit="1" customWidth="1"/>
    <col min="13" max="13" width="9.28515625" bestFit="1" customWidth="1"/>
    <col min="14" max="14" width="6.85546875" bestFit="1" customWidth="1"/>
    <col min="15" max="15" width="16.28515625" bestFit="1" customWidth="1"/>
    <col min="16" max="16" width="15.5703125" bestFit="1" customWidth="1"/>
    <col min="17" max="17" width="14.7109375" bestFit="1" customWidth="1"/>
    <col min="18" max="18" width="12.5703125" bestFit="1" customWidth="1"/>
    <col min="19" max="19" width="5.7109375" bestFit="1" customWidth="1"/>
    <col min="20" max="20" width="12.28515625" bestFit="1" customWidth="1"/>
    <col min="22" max="22" width="13.42578125" customWidth="1"/>
    <col min="23" max="23" width="10" customWidth="1"/>
    <col min="24" max="24" width="9.28515625" customWidth="1"/>
    <col min="25" max="25" width="11.5703125" customWidth="1"/>
    <col min="26" max="26" width="9.140625" customWidth="1"/>
    <col min="27" max="27" width="16.5703125" customWidth="1"/>
    <col min="28" max="28" width="18" customWidth="1"/>
    <col min="29" max="29" width="17" customWidth="1"/>
    <col min="30" max="30" width="14.85546875" customWidth="1"/>
    <col min="31" max="31" width="8" customWidth="1"/>
    <col min="32" max="32" width="11.28515625" customWidth="1"/>
    <col min="33" max="33" width="16.28515625" customWidth="1"/>
    <col min="34" max="34" width="15.5703125" customWidth="1"/>
    <col min="35" max="35" width="34.28515625" customWidth="1"/>
    <col min="36" max="36" width="8.85546875" customWidth="1"/>
    <col min="37" max="37" width="20" customWidth="1"/>
    <col min="38" max="38" width="12.28515625" customWidth="1"/>
  </cols>
  <sheetData>
    <row r="4" spans="2:19" ht="23.25" x14ac:dyDescent="0.25">
      <c r="B4" s="32" t="s">
        <v>101</v>
      </c>
      <c r="C4" s="32"/>
      <c r="E4" s="41" t="s">
        <v>92</v>
      </c>
      <c r="F4" s="42"/>
      <c r="G4" s="42"/>
      <c r="H4" s="43"/>
      <c r="J4" s="30" t="s">
        <v>102</v>
      </c>
      <c r="K4" s="30"/>
    </row>
    <row r="5" spans="2:19" x14ac:dyDescent="0.25">
      <c r="B5" s="17" t="s">
        <v>90</v>
      </c>
      <c r="C5" s="16">
        <v>580</v>
      </c>
      <c r="E5" s="36" t="s">
        <v>100</v>
      </c>
      <c r="F5" s="38"/>
      <c r="G5" s="38"/>
      <c r="H5" s="37"/>
      <c r="J5" s="29" t="s">
        <v>123</v>
      </c>
      <c r="K5" s="3" t="s">
        <v>23</v>
      </c>
    </row>
    <row r="6" spans="2:19" x14ac:dyDescent="0.25">
      <c r="E6" s="36" t="s">
        <v>1</v>
      </c>
      <c r="F6" s="37"/>
      <c r="G6" s="39" t="s">
        <v>22</v>
      </c>
      <c r="H6" s="40"/>
      <c r="J6" s="29" t="s">
        <v>124</v>
      </c>
      <c r="K6" s="3" t="s">
        <v>24</v>
      </c>
    </row>
    <row r="7" spans="2:19" x14ac:dyDescent="0.25">
      <c r="B7" s="17" t="s">
        <v>1</v>
      </c>
      <c r="C7" s="15" t="str">
        <f>VLOOKUP(C5,Table111[#All],2,FALSE)</f>
        <v>F</v>
      </c>
      <c r="E7" s="36" t="s">
        <v>2</v>
      </c>
      <c r="F7" s="37"/>
      <c r="G7" s="39">
        <v>0.63</v>
      </c>
      <c r="H7" s="40"/>
      <c r="J7" s="29" t="s">
        <v>125</v>
      </c>
      <c r="K7" s="3" t="s">
        <v>26</v>
      </c>
    </row>
    <row r="8" spans="2:19" x14ac:dyDescent="0.25">
      <c r="B8" s="17" t="s">
        <v>2</v>
      </c>
      <c r="C8" s="15">
        <f>VLOOKUP(C5,Table111[#All],3,FALSE)</f>
        <v>0.63</v>
      </c>
      <c r="E8" s="36" t="s">
        <v>3</v>
      </c>
      <c r="F8" s="37"/>
      <c r="G8" s="39">
        <v>0.48</v>
      </c>
      <c r="H8" s="40"/>
    </row>
    <row r="9" spans="2:19" x14ac:dyDescent="0.25">
      <c r="B9" s="17" t="s">
        <v>3</v>
      </c>
      <c r="C9" s="15">
        <f>VLOOKUP(C5,Table111[#All],4,FALSE)</f>
        <v>0.48</v>
      </c>
      <c r="E9" s="36" t="s">
        <v>4</v>
      </c>
      <c r="F9" s="37"/>
      <c r="G9" s="39">
        <v>0.17499999999999999</v>
      </c>
      <c r="H9" s="40"/>
      <c r="J9" s="29" t="s">
        <v>103</v>
      </c>
      <c r="K9" s="29" t="s">
        <v>1</v>
      </c>
      <c r="L9" s="29" t="s">
        <v>2</v>
      </c>
      <c r="M9" s="29" t="s">
        <v>3</v>
      </c>
      <c r="N9" s="29" t="s">
        <v>4</v>
      </c>
      <c r="O9" s="29" t="s">
        <v>5</v>
      </c>
      <c r="P9" s="29" t="s">
        <v>6</v>
      </c>
      <c r="Q9" s="29" t="s">
        <v>7</v>
      </c>
      <c r="R9" s="29" t="s">
        <v>8</v>
      </c>
      <c r="S9" s="29" t="s">
        <v>9</v>
      </c>
    </row>
    <row r="10" spans="2:19" x14ac:dyDescent="0.25">
      <c r="B10" s="17" t="s">
        <v>4</v>
      </c>
      <c r="C10" s="15">
        <f>VLOOKUP(C5,Table111[#All],5,FALSE)</f>
        <v>0.17499999999999999</v>
      </c>
      <c r="E10" s="36" t="s">
        <v>5</v>
      </c>
      <c r="F10" s="37"/>
      <c r="G10" s="39">
        <v>1.3674999999999999</v>
      </c>
      <c r="H10" s="40"/>
      <c r="J10" cm="1">
        <f t="array" ref="J10:J64">_xlfn._xlws.FILTER(Kimberly_Dieu_Personal_Data!A2:A1001,'Search Functions'!K5=Kimberly_Dieu_Personal_Data!L2:L1001)</f>
        <v>580</v>
      </c>
      <c r="K10" t="str" cm="1">
        <f t="array" ref="K10:K64">_xlfn._xlws.FILTER(Kimberly_Dieu_Personal_Data!B2:B1001,'Search Functions'!K5=Kimberly_Dieu_Personal_Data!L2:L1001)</f>
        <v>F</v>
      </c>
      <c r="L10" cm="1">
        <f t="array" ref="L10:L64">_xlfn._xlws.FILTER(Kimberly_Dieu_Personal_Data!C2:C1001,'Search Functions'!K5=Kimberly_Dieu_Personal_Data!L2:L1001)</f>
        <v>0.63</v>
      </c>
      <c r="M10" cm="1">
        <f t="array" ref="M10:M64">_xlfn._xlws.FILTER(Kimberly_Dieu_Personal_Data!D2:D1001,'Search Functions'!K5=Kimberly_Dieu_Personal_Data!L2:L1001)</f>
        <v>0.48</v>
      </c>
      <c r="N10" cm="1">
        <f t="array" ref="N10:N64">_xlfn._xlws.FILTER(Kimberly_Dieu_Personal_Data!E2:E1001,'Search Functions'!K5=Kimberly_Dieu_Personal_Data!L2:L1001)</f>
        <v>0.17499999999999999</v>
      </c>
      <c r="O10" cm="1">
        <f t="array" ref="O10:O64">_xlfn._xlws.FILTER(Kimberly_Dieu_Personal_Data!F2:F1001,'Search Functions'!K5=Kimberly_Dieu_Personal_Data!L2:L1001)</f>
        <v>1.3674999999999999</v>
      </c>
      <c r="P10" cm="1">
        <f t="array" ref="P10:P64">_xlfn._xlws.FILTER(Kimberly_Dieu_Personal_Data!G2:G1001,'Search Functions'!K5=Kimberly_Dieu_Personal_Data!L2:L1001)</f>
        <v>0.50149999999999995</v>
      </c>
      <c r="Q10" cm="1">
        <f t="array" ref="Q10:Q64">_xlfn._xlws.FILTER(Kimberly_Dieu_Personal_Data!H2:H1001,'Search Functions'!K5=Kimberly_Dieu_Personal_Data!L2:L1001)</f>
        <v>0.30349999999999999</v>
      </c>
      <c r="R10" cm="1">
        <f t="array" ref="R10:R64">_xlfn._xlws.FILTER(Kimberly_Dieu_Personal_Data!I2:I1001,'Search Functions'!K5=Kimberly_Dieu_Personal_Data!L2:L1001)</f>
        <v>0.51500000000000001</v>
      </c>
      <c r="S10" cm="1">
        <f t="array" ref="S10:S64">_xlfn._xlws.FILTER(Kimberly_Dieu_Personal_Data!J2:J1001,'Search Functions'!K5=Kimberly_Dieu_Personal_Data!L2:L1001)</f>
        <v>17</v>
      </c>
    </row>
    <row r="11" spans="2:19" x14ac:dyDescent="0.25">
      <c r="B11" s="17" t="s">
        <v>5</v>
      </c>
      <c r="C11" s="15">
        <f>VLOOKUP(C5,Table111[#All],6,FALSE)</f>
        <v>1.3674999999999999</v>
      </c>
      <c r="E11" s="36" t="s">
        <v>6</v>
      </c>
      <c r="F11" s="37"/>
      <c r="G11" s="39">
        <v>0.50149999999999995</v>
      </c>
      <c r="H11" s="40"/>
      <c r="J11">
        <v>4147</v>
      </c>
      <c r="K11" t="str">
        <v>M</v>
      </c>
      <c r="L11">
        <v>0.69499999999999995</v>
      </c>
      <c r="M11">
        <v>0.53</v>
      </c>
      <c r="N11">
        <v>0.21</v>
      </c>
      <c r="O11">
        <v>1.51</v>
      </c>
      <c r="P11">
        <v>0.66400000000000003</v>
      </c>
      <c r="Q11">
        <v>0.40949999999999998</v>
      </c>
      <c r="R11">
        <v>0.38500000000000001</v>
      </c>
      <c r="S11">
        <v>10</v>
      </c>
    </row>
    <row r="12" spans="2:19" x14ac:dyDescent="0.25">
      <c r="B12" s="17" t="s">
        <v>6</v>
      </c>
      <c r="C12" s="15">
        <f>VLOOKUP(C5,Table111[#All],7,FALSE)</f>
        <v>0.50149999999999995</v>
      </c>
      <c r="E12" s="36" t="s">
        <v>7</v>
      </c>
      <c r="F12" s="37"/>
      <c r="G12" s="39">
        <v>0.30349999999999999</v>
      </c>
      <c r="H12" s="40"/>
      <c r="J12">
        <v>3338</v>
      </c>
      <c r="K12" t="str">
        <v>I</v>
      </c>
      <c r="L12">
        <v>0.66</v>
      </c>
      <c r="M12">
        <v>0.52500000000000002</v>
      </c>
      <c r="N12">
        <v>0.18</v>
      </c>
      <c r="O12">
        <v>1.6935</v>
      </c>
      <c r="P12">
        <v>0.60250000000000004</v>
      </c>
      <c r="Q12">
        <v>0.40050000000000002</v>
      </c>
      <c r="R12">
        <v>0.42</v>
      </c>
      <c r="S12">
        <v>15</v>
      </c>
    </row>
    <row r="13" spans="2:19" x14ac:dyDescent="0.25">
      <c r="B13" s="17" t="s">
        <v>7</v>
      </c>
      <c r="C13" s="15">
        <f>VLOOKUP(C5,Table111[#All],8,FALSE)</f>
        <v>0.30349999999999999</v>
      </c>
      <c r="E13" s="36" t="s">
        <v>8</v>
      </c>
      <c r="F13" s="37"/>
      <c r="G13" s="39">
        <v>0.51500000000000001</v>
      </c>
      <c r="H13" s="40"/>
      <c r="J13">
        <v>2315</v>
      </c>
      <c r="K13" t="str">
        <v>F</v>
      </c>
      <c r="L13">
        <v>0.57999999999999996</v>
      </c>
      <c r="M13">
        <v>0.47499999999999998</v>
      </c>
      <c r="N13">
        <v>0.13500000000000001</v>
      </c>
      <c r="O13">
        <v>0.92500000000000004</v>
      </c>
      <c r="P13">
        <v>0.39100000000000001</v>
      </c>
      <c r="Q13">
        <v>0.16500000000000001</v>
      </c>
      <c r="R13">
        <v>0.27500000000000002</v>
      </c>
      <c r="S13">
        <v>14</v>
      </c>
    </row>
    <row r="14" spans="2:19" x14ac:dyDescent="0.25">
      <c r="B14" s="17" t="s">
        <v>8</v>
      </c>
      <c r="C14" s="15">
        <f>VLOOKUP(C5,Table111[#All],9,FALSE)</f>
        <v>0.51500000000000001</v>
      </c>
      <c r="E14" s="36" t="s">
        <v>9</v>
      </c>
      <c r="F14" s="37"/>
      <c r="G14" s="39">
        <v>17</v>
      </c>
      <c r="H14" s="40"/>
      <c r="J14">
        <v>1147</v>
      </c>
      <c r="K14" t="str">
        <v>M</v>
      </c>
      <c r="L14">
        <v>0.57999999999999996</v>
      </c>
      <c r="M14">
        <v>0.44500000000000001</v>
      </c>
      <c r="N14">
        <v>0.13500000000000001</v>
      </c>
      <c r="O14">
        <v>0.81399999999999995</v>
      </c>
      <c r="P14">
        <v>0.3775</v>
      </c>
      <c r="Q14">
        <v>0.1915</v>
      </c>
      <c r="R14">
        <v>0.22</v>
      </c>
      <c r="S14">
        <v>9</v>
      </c>
    </row>
    <row r="15" spans="2:19" x14ac:dyDescent="0.25">
      <c r="B15" s="17" t="s">
        <v>9</v>
      </c>
      <c r="C15" s="15">
        <f>VLOOKUP(C5,Table111[#All],10,FALSE)</f>
        <v>17</v>
      </c>
      <c r="J15">
        <v>3085</v>
      </c>
      <c r="K15" t="str">
        <v>I</v>
      </c>
      <c r="L15">
        <v>0.23</v>
      </c>
      <c r="M15">
        <v>0.17</v>
      </c>
      <c r="N15">
        <v>0.05</v>
      </c>
      <c r="O15">
        <v>5.7000000000000002E-2</v>
      </c>
      <c r="P15">
        <v>2.5999999999999999E-2</v>
      </c>
      <c r="Q15">
        <v>1.2999999999999999E-2</v>
      </c>
      <c r="R15">
        <v>1.6E-2</v>
      </c>
      <c r="S15">
        <v>5</v>
      </c>
    </row>
    <row r="16" spans="2:19" x14ac:dyDescent="0.25">
      <c r="B16" s="17" t="s">
        <v>10</v>
      </c>
      <c r="C16" s="15">
        <f>VLOOKUP(C5,Table111[#All],11,FALSE)</f>
        <v>10</v>
      </c>
      <c r="E16" s="36" t="s">
        <v>91</v>
      </c>
      <c r="F16" s="37"/>
      <c r="G16" s="39" cm="1">
        <f t="array" ref="G16">MATCH(G6&amp;G7&amp;G8&amp;G9&amp;G10&amp;G11&amp;G12&amp;G13&amp;G14,Kimberly_Dieu_Personal_Data!B2:B1001&amp;Kimberly_Dieu_Personal_Data!C2:C1001&amp;Kimberly_Dieu_Personal_Data!D2:D1001&amp;Kimberly_Dieu_Personal_Data!E2:E1001&amp;Kimberly_Dieu_Personal_Data!F2:F1001&amp;Kimberly_Dieu_Personal_Data!G2:G1001&amp;Kimberly_Dieu_Personal_Data!H2:H1001&amp;Kimberly_Dieu_Personal_Data!I2:I1001&amp;Kimberly_Dieu_Personal_Data!J2:J1001,0)</f>
        <v>2</v>
      </c>
      <c r="H16" s="40"/>
      <c r="J16">
        <v>3289</v>
      </c>
      <c r="K16" t="str">
        <v>F</v>
      </c>
      <c r="L16">
        <v>0.60499999999999998</v>
      </c>
      <c r="M16">
        <v>0.47499999999999998</v>
      </c>
      <c r="N16">
        <v>0.14499999999999999</v>
      </c>
      <c r="O16">
        <v>1.0185</v>
      </c>
      <c r="P16">
        <v>0.46949999999999997</v>
      </c>
      <c r="Q16">
        <v>0.22500000000000001</v>
      </c>
      <c r="R16">
        <v>0.27</v>
      </c>
      <c r="S16">
        <v>15</v>
      </c>
    </row>
    <row r="17" spans="2:19" x14ac:dyDescent="0.25">
      <c r="B17" s="17" t="s">
        <v>99</v>
      </c>
      <c r="C17" s="15" t="str">
        <f>VLOOKUP(C5,Table111[#All],12,FALSE)</f>
        <v>Hazel</v>
      </c>
      <c r="J17">
        <v>1889</v>
      </c>
      <c r="K17" t="str">
        <v>F</v>
      </c>
      <c r="L17">
        <v>0.56499999999999995</v>
      </c>
      <c r="M17">
        <v>0.44500000000000001</v>
      </c>
      <c r="N17">
        <v>0.125</v>
      </c>
      <c r="O17">
        <v>0.83050000000000002</v>
      </c>
      <c r="P17">
        <v>0.3135</v>
      </c>
      <c r="Q17">
        <v>0.17849999999999999</v>
      </c>
      <c r="R17">
        <v>0.23</v>
      </c>
      <c r="S17">
        <v>11</v>
      </c>
    </row>
    <row r="18" spans="2:19" x14ac:dyDescent="0.25">
      <c r="B18" s="17" t="s">
        <v>12</v>
      </c>
      <c r="C18" s="15" t="str">
        <f>VLOOKUP(C5,Table111[#All],13,FALSE)</f>
        <v>Villa</v>
      </c>
      <c r="J18">
        <v>2732</v>
      </c>
      <c r="K18" t="str">
        <v>I</v>
      </c>
      <c r="L18">
        <v>0.41</v>
      </c>
      <c r="M18">
        <v>0.315</v>
      </c>
      <c r="N18">
        <v>0.1</v>
      </c>
      <c r="O18">
        <v>0.3</v>
      </c>
      <c r="P18">
        <v>0.124</v>
      </c>
      <c r="Q18">
        <v>5.7500000000000002E-2</v>
      </c>
      <c r="R18">
        <v>0.1</v>
      </c>
      <c r="S18">
        <v>8</v>
      </c>
    </row>
    <row r="19" spans="2:19" x14ac:dyDescent="0.25">
      <c r="B19" s="17" t="s">
        <v>13</v>
      </c>
      <c r="C19" s="15" t="str">
        <f>VLOOKUP(C5,Table111[#All],14,FALSE)</f>
        <v>University of Minnesota</v>
      </c>
      <c r="J19">
        <v>4024</v>
      </c>
      <c r="K19" t="str">
        <v>I</v>
      </c>
      <c r="L19">
        <v>0.27500000000000002</v>
      </c>
      <c r="M19">
        <v>0.2</v>
      </c>
      <c r="N19">
        <v>7.0000000000000007E-2</v>
      </c>
      <c r="O19">
        <v>9.6000000000000002E-2</v>
      </c>
      <c r="P19">
        <v>3.6999999999999998E-2</v>
      </c>
      <c r="Q19">
        <v>2.2499999999999999E-2</v>
      </c>
      <c r="R19">
        <v>0.03</v>
      </c>
      <c r="S19">
        <v>6</v>
      </c>
    </row>
    <row r="20" spans="2:19" x14ac:dyDescent="0.25">
      <c r="B20" s="17" t="s">
        <v>14</v>
      </c>
      <c r="C20" s="15">
        <f>VLOOKUP(C5,Table111[#All],15,FALSE)</f>
        <v>7</v>
      </c>
      <c r="J20">
        <v>2332</v>
      </c>
      <c r="K20" t="str">
        <v>M</v>
      </c>
      <c r="L20">
        <v>0.59</v>
      </c>
      <c r="M20">
        <v>0.46</v>
      </c>
      <c r="N20">
        <v>0.155</v>
      </c>
      <c r="O20">
        <v>0.90600000000000003</v>
      </c>
      <c r="P20">
        <v>0.32700000000000001</v>
      </c>
      <c r="Q20">
        <v>0.14849999999999999</v>
      </c>
      <c r="R20">
        <v>0.33500000000000002</v>
      </c>
      <c r="S20">
        <v>15</v>
      </c>
    </row>
    <row r="21" spans="2:19" x14ac:dyDescent="0.25">
      <c r="B21" s="17" t="s">
        <v>15</v>
      </c>
      <c r="C21" s="15" t="str">
        <f>VLOOKUP(C5,Table111[#All],16,FALSE)</f>
        <v>Great Lakes</v>
      </c>
      <c r="J21">
        <v>1009</v>
      </c>
      <c r="K21" t="str">
        <v>M</v>
      </c>
      <c r="L21">
        <v>0.61</v>
      </c>
      <c r="M21">
        <v>0.47499999999999998</v>
      </c>
      <c r="N21">
        <v>0.155</v>
      </c>
      <c r="O21">
        <v>1.1679999999999999</v>
      </c>
      <c r="P21">
        <v>0.55400000000000005</v>
      </c>
      <c r="Q21">
        <v>0.23899999999999999</v>
      </c>
      <c r="R21">
        <v>0.32950000000000002</v>
      </c>
      <c r="S21">
        <v>10</v>
      </c>
    </row>
    <row r="22" spans="2:19" x14ac:dyDescent="0.25">
      <c r="B22" s="17" t="s">
        <v>16</v>
      </c>
      <c r="C22" s="15">
        <f>VLOOKUP(C5,Table111[#All],17,FALSE)</f>
        <v>2.5</v>
      </c>
      <c r="J22">
        <v>449</v>
      </c>
      <c r="K22" t="str">
        <v>M</v>
      </c>
      <c r="L22">
        <v>0.60499999999999998</v>
      </c>
      <c r="M22">
        <v>0.5</v>
      </c>
      <c r="N22">
        <v>0.17499999999999999</v>
      </c>
      <c r="O22">
        <v>1.0980000000000001</v>
      </c>
      <c r="P22">
        <v>0.47649999999999998</v>
      </c>
      <c r="Q22">
        <v>0.23200000000000001</v>
      </c>
      <c r="R22">
        <v>0.375</v>
      </c>
      <c r="S22">
        <v>12</v>
      </c>
    </row>
    <row r="23" spans="2:19" x14ac:dyDescent="0.25">
      <c r="J23">
        <v>3975</v>
      </c>
      <c r="K23" t="str">
        <v>I</v>
      </c>
      <c r="L23">
        <v>0.42</v>
      </c>
      <c r="M23">
        <v>0.32</v>
      </c>
      <c r="N23">
        <v>0.115</v>
      </c>
      <c r="O23">
        <v>0.40899999999999997</v>
      </c>
      <c r="P23">
        <v>0.20549999999999999</v>
      </c>
      <c r="Q23">
        <v>9.35E-2</v>
      </c>
      <c r="R23">
        <v>0.105</v>
      </c>
      <c r="S23">
        <v>8</v>
      </c>
    </row>
    <row r="24" spans="2:19" x14ac:dyDescent="0.25">
      <c r="J24">
        <v>2259</v>
      </c>
      <c r="K24" t="str">
        <v>M</v>
      </c>
      <c r="L24">
        <v>0.43</v>
      </c>
      <c r="M24">
        <v>0.33500000000000002</v>
      </c>
      <c r="N24">
        <v>0.115</v>
      </c>
      <c r="O24">
        <v>0.40600000000000003</v>
      </c>
      <c r="P24">
        <v>0.16600000000000001</v>
      </c>
      <c r="Q24">
        <v>9.35E-2</v>
      </c>
      <c r="R24">
        <v>0.13500000000000001</v>
      </c>
      <c r="S24">
        <v>8</v>
      </c>
    </row>
    <row r="25" spans="2:19" x14ac:dyDescent="0.25">
      <c r="J25">
        <v>322</v>
      </c>
      <c r="K25" t="str">
        <v>I</v>
      </c>
      <c r="L25">
        <v>0.19</v>
      </c>
      <c r="M25">
        <v>0.14499999999999999</v>
      </c>
      <c r="N25">
        <v>0.04</v>
      </c>
      <c r="O25">
        <v>3.7999999999999999E-2</v>
      </c>
      <c r="P25">
        <v>1.6500000000000001E-2</v>
      </c>
      <c r="Q25">
        <v>6.4999999999999997E-3</v>
      </c>
      <c r="R25">
        <v>1.4999999999999999E-2</v>
      </c>
      <c r="S25">
        <v>4</v>
      </c>
    </row>
    <row r="26" spans="2:19" ht="23.25" x14ac:dyDescent="0.35">
      <c r="B26" s="33" t="s">
        <v>98</v>
      </c>
      <c r="C26" s="34"/>
      <c r="D26" s="34"/>
      <c r="E26" s="35"/>
      <c r="J26">
        <v>3583</v>
      </c>
      <c r="K26" t="str">
        <v>F</v>
      </c>
      <c r="L26">
        <v>0.625</v>
      </c>
      <c r="M26">
        <v>0.47499999999999998</v>
      </c>
      <c r="N26">
        <v>0.16</v>
      </c>
      <c r="O26">
        <v>1.3334999999999999</v>
      </c>
      <c r="P26">
        <v>0.60499999999999998</v>
      </c>
      <c r="Q26">
        <v>0.28749999999999998</v>
      </c>
      <c r="R26">
        <v>0.31900000000000001</v>
      </c>
      <c r="S26">
        <v>10</v>
      </c>
    </row>
    <row r="27" spans="2:19" x14ac:dyDescent="0.25">
      <c r="B27" s="12" t="s">
        <v>97</v>
      </c>
      <c r="C27" s="3" t="s">
        <v>93</v>
      </c>
      <c r="D27" s="3" t="s">
        <v>94</v>
      </c>
      <c r="E27" s="3" t="s">
        <v>95</v>
      </c>
      <c r="J27">
        <v>3595</v>
      </c>
      <c r="K27" t="str">
        <v>F</v>
      </c>
      <c r="L27">
        <v>0.66</v>
      </c>
      <c r="M27">
        <v>0.5</v>
      </c>
      <c r="N27">
        <v>0.155</v>
      </c>
      <c r="O27">
        <v>1.3765000000000001</v>
      </c>
      <c r="P27">
        <v>0.64849999999999997</v>
      </c>
      <c r="Q27">
        <v>0.28799999999999998</v>
      </c>
      <c r="R27">
        <v>0.33500000000000002</v>
      </c>
      <c r="S27">
        <v>12</v>
      </c>
    </row>
    <row r="28" spans="2:19" x14ac:dyDescent="0.25">
      <c r="B28" s="13" t="s">
        <v>21</v>
      </c>
      <c r="C28" s="14">
        <v>0.37169892473118277</v>
      </c>
      <c r="D28" s="14">
        <v>0.54100000000000004</v>
      </c>
      <c r="E28" s="14">
        <v>1.0999999999999999E-2</v>
      </c>
      <c r="J28">
        <v>1364</v>
      </c>
      <c r="K28" t="str">
        <v>M</v>
      </c>
      <c r="L28">
        <v>0.61</v>
      </c>
      <c r="M28">
        <v>0.45</v>
      </c>
      <c r="N28">
        <v>0.15</v>
      </c>
      <c r="O28">
        <v>0.871</v>
      </c>
      <c r="P28">
        <v>0.40699999999999997</v>
      </c>
      <c r="Q28">
        <v>0.1835</v>
      </c>
      <c r="R28">
        <v>0.25</v>
      </c>
      <c r="S28">
        <v>10</v>
      </c>
    </row>
    <row r="29" spans="2:19" x14ac:dyDescent="0.25">
      <c r="B29" s="13" t="s">
        <v>70</v>
      </c>
      <c r="C29" s="14">
        <v>0.33200543478260863</v>
      </c>
      <c r="D29" s="14">
        <v>0.45750000000000002</v>
      </c>
      <c r="E29" s="14">
        <v>5.0000000000000001E-3</v>
      </c>
      <c r="J29">
        <v>882</v>
      </c>
      <c r="K29" t="str">
        <v>M</v>
      </c>
      <c r="L29">
        <v>0.65500000000000003</v>
      </c>
      <c r="M29">
        <v>0.52</v>
      </c>
      <c r="N29">
        <v>0.16500000000000001</v>
      </c>
      <c r="O29">
        <v>1.4095</v>
      </c>
      <c r="P29">
        <v>0.58599999999999997</v>
      </c>
      <c r="Q29">
        <v>0.29099999999999998</v>
      </c>
      <c r="R29">
        <v>0.40500000000000003</v>
      </c>
      <c r="S29">
        <v>9</v>
      </c>
    </row>
    <row r="30" spans="2:19" x14ac:dyDescent="0.25">
      <c r="B30" s="13" t="s">
        <v>26</v>
      </c>
      <c r="C30" s="14">
        <v>0.34495959595959597</v>
      </c>
      <c r="D30" s="14">
        <v>0.49149999999999999</v>
      </c>
      <c r="E30" s="14">
        <v>0.01</v>
      </c>
      <c r="J30">
        <v>114</v>
      </c>
      <c r="K30" t="str">
        <v>M</v>
      </c>
      <c r="L30">
        <v>0.42499999999999999</v>
      </c>
      <c r="M30">
        <v>0.35</v>
      </c>
      <c r="N30">
        <v>0.105</v>
      </c>
      <c r="O30">
        <v>0.39300000000000002</v>
      </c>
      <c r="P30">
        <v>0.13</v>
      </c>
      <c r="Q30">
        <v>6.3E-2</v>
      </c>
      <c r="R30">
        <v>0.16500000000000001</v>
      </c>
      <c r="S30">
        <v>9</v>
      </c>
    </row>
    <row r="31" spans="2:19" x14ac:dyDescent="0.25">
      <c r="B31" s="13" t="s">
        <v>36</v>
      </c>
      <c r="C31" s="14">
        <v>0.35536283185840711</v>
      </c>
      <c r="D31" s="14">
        <v>0.52649999999999997</v>
      </c>
      <c r="E31" s="14">
        <v>8.9999999999999993E-3</v>
      </c>
      <c r="J31">
        <v>3647</v>
      </c>
      <c r="K31" t="str">
        <v>I</v>
      </c>
      <c r="L31">
        <v>0.47499999999999998</v>
      </c>
      <c r="M31">
        <v>0.35</v>
      </c>
      <c r="N31">
        <v>0.125</v>
      </c>
      <c r="O31">
        <v>0.42249999999999999</v>
      </c>
      <c r="P31">
        <v>0.1905</v>
      </c>
      <c r="Q31">
        <v>7.9000000000000001E-2</v>
      </c>
      <c r="R31">
        <v>0.13550000000000001</v>
      </c>
      <c r="S31">
        <v>9</v>
      </c>
    </row>
    <row r="32" spans="2:19" x14ac:dyDescent="0.25">
      <c r="B32" s="13" t="s">
        <v>59</v>
      </c>
      <c r="C32" s="14">
        <v>0.35357446808510634</v>
      </c>
      <c r="D32" s="14">
        <v>0.51900000000000002</v>
      </c>
      <c r="E32" s="14">
        <v>6.4999999999999997E-3</v>
      </c>
      <c r="J32">
        <v>3273</v>
      </c>
      <c r="K32" t="str">
        <v>M</v>
      </c>
      <c r="L32">
        <v>0.46500000000000002</v>
      </c>
      <c r="M32">
        <v>0.36</v>
      </c>
      <c r="N32">
        <v>0.125</v>
      </c>
      <c r="O32">
        <v>0.4365</v>
      </c>
      <c r="P32">
        <v>0.16900000000000001</v>
      </c>
      <c r="Q32">
        <v>0.1075</v>
      </c>
      <c r="R32">
        <v>0.14499999999999999</v>
      </c>
      <c r="S32">
        <v>11</v>
      </c>
    </row>
    <row r="33" spans="2:19" x14ac:dyDescent="0.25">
      <c r="B33" s="13" t="s">
        <v>58</v>
      </c>
      <c r="C33" s="14">
        <v>0.37494392523364473</v>
      </c>
      <c r="D33" s="14">
        <v>0.64149999999999996</v>
      </c>
      <c r="E33" s="14">
        <v>1.6E-2</v>
      </c>
      <c r="J33">
        <v>2431</v>
      </c>
      <c r="K33" t="str">
        <v>I</v>
      </c>
      <c r="L33">
        <v>0.52</v>
      </c>
      <c r="M33">
        <v>0.38</v>
      </c>
      <c r="N33">
        <v>0.14000000000000001</v>
      </c>
      <c r="O33">
        <v>0.52500000000000002</v>
      </c>
      <c r="P33">
        <v>0.17749999999999999</v>
      </c>
      <c r="Q33">
        <v>0.115</v>
      </c>
      <c r="R33">
        <v>0.185</v>
      </c>
      <c r="S33">
        <v>11</v>
      </c>
    </row>
    <row r="34" spans="2:19" x14ac:dyDescent="0.25">
      <c r="B34" s="13" t="s">
        <v>39</v>
      </c>
      <c r="C34" s="14">
        <v>0.33776699029126234</v>
      </c>
      <c r="D34" s="14">
        <v>0.436</v>
      </c>
      <c r="E34" s="14">
        <v>0.01</v>
      </c>
      <c r="J34">
        <v>672</v>
      </c>
      <c r="K34" t="str">
        <v>F</v>
      </c>
      <c r="L34">
        <v>0.5</v>
      </c>
      <c r="M34">
        <v>0.38</v>
      </c>
      <c r="N34">
        <v>0.155</v>
      </c>
      <c r="O34">
        <v>0.65500000000000003</v>
      </c>
      <c r="P34">
        <v>0.24049999999999999</v>
      </c>
      <c r="Q34">
        <v>0.14299999999999999</v>
      </c>
      <c r="R34">
        <v>0.20499999999999999</v>
      </c>
      <c r="S34">
        <v>17</v>
      </c>
    </row>
    <row r="35" spans="2:19" x14ac:dyDescent="0.25">
      <c r="B35" s="13" t="s">
        <v>35</v>
      </c>
      <c r="C35" s="14">
        <v>0.35881547619047616</v>
      </c>
      <c r="D35" s="14">
        <v>0.38300000000000001</v>
      </c>
      <c r="E35" s="14">
        <v>1.95E-2</v>
      </c>
      <c r="J35">
        <v>2015</v>
      </c>
      <c r="K35" t="str">
        <v>I</v>
      </c>
      <c r="L35">
        <v>0.47</v>
      </c>
      <c r="M35">
        <v>0.375</v>
      </c>
      <c r="N35">
        <v>0.105</v>
      </c>
      <c r="O35">
        <v>0.441</v>
      </c>
      <c r="P35">
        <v>0.16700000000000001</v>
      </c>
      <c r="Q35">
        <v>8.6499999999999994E-2</v>
      </c>
      <c r="R35">
        <v>0.14499999999999999</v>
      </c>
      <c r="S35">
        <v>10</v>
      </c>
    </row>
    <row r="36" spans="2:19" x14ac:dyDescent="0.25">
      <c r="B36" s="13" t="s">
        <v>34</v>
      </c>
      <c r="C36" s="14">
        <v>0.35937037037037034</v>
      </c>
      <c r="D36" s="14">
        <v>0.46899999999999997</v>
      </c>
      <c r="E36" s="14">
        <v>1.55E-2</v>
      </c>
      <c r="J36">
        <v>1499</v>
      </c>
      <c r="K36" t="str">
        <v>M</v>
      </c>
      <c r="L36">
        <v>0.625</v>
      </c>
      <c r="M36">
        <v>0.47</v>
      </c>
      <c r="N36">
        <v>0.18</v>
      </c>
      <c r="O36">
        <v>1.1359999999999999</v>
      </c>
      <c r="P36">
        <v>0.45100000000000001</v>
      </c>
      <c r="Q36">
        <v>0.32450000000000001</v>
      </c>
      <c r="R36">
        <v>0.30499999999999999</v>
      </c>
      <c r="S36">
        <v>11</v>
      </c>
    </row>
    <row r="37" spans="2:19" x14ac:dyDescent="0.25">
      <c r="B37" s="13" t="s">
        <v>30</v>
      </c>
      <c r="C37" s="14">
        <v>0.34561682242990643</v>
      </c>
      <c r="D37" s="14">
        <v>0.41849999999999998</v>
      </c>
      <c r="E37" s="14">
        <v>1.4999999999999999E-2</v>
      </c>
      <c r="J37">
        <v>2667</v>
      </c>
      <c r="K37" t="str">
        <v>M</v>
      </c>
      <c r="L37">
        <v>0.57999999999999996</v>
      </c>
      <c r="M37">
        <v>0.45500000000000002</v>
      </c>
      <c r="N37">
        <v>0.13</v>
      </c>
      <c r="O37">
        <v>0.85199999999999998</v>
      </c>
      <c r="P37">
        <v>0.41</v>
      </c>
      <c r="Q37">
        <v>0.17249999999999999</v>
      </c>
      <c r="R37">
        <v>0.22500000000000001</v>
      </c>
      <c r="S37">
        <v>8</v>
      </c>
    </row>
    <row r="38" spans="2:19" x14ac:dyDescent="0.25">
      <c r="B38" s="13" t="s">
        <v>96</v>
      </c>
      <c r="C38" s="14">
        <v>0.35349800000000059</v>
      </c>
      <c r="D38" s="14">
        <v>0.64149999999999996</v>
      </c>
      <c r="E38" s="14">
        <v>5.0000000000000001E-3</v>
      </c>
      <c r="J38">
        <v>2112</v>
      </c>
      <c r="K38" t="str">
        <v>I</v>
      </c>
      <c r="L38">
        <v>0.45500000000000002</v>
      </c>
      <c r="M38">
        <v>0.35499999999999998</v>
      </c>
      <c r="N38">
        <v>0.08</v>
      </c>
      <c r="O38">
        <v>0.45200000000000001</v>
      </c>
      <c r="P38">
        <v>0.2165</v>
      </c>
      <c r="Q38">
        <v>9.9500000000000005E-2</v>
      </c>
      <c r="R38">
        <v>0.125</v>
      </c>
      <c r="S38">
        <v>9</v>
      </c>
    </row>
    <row r="39" spans="2:19" x14ac:dyDescent="0.25">
      <c r="J39">
        <v>891</v>
      </c>
      <c r="K39" t="str">
        <v>F</v>
      </c>
      <c r="L39">
        <v>0.69499999999999995</v>
      </c>
      <c r="M39">
        <v>0.56000000000000005</v>
      </c>
      <c r="N39">
        <v>0.22</v>
      </c>
      <c r="O39">
        <v>1.8340000000000001</v>
      </c>
      <c r="P39">
        <v>0.84550000000000003</v>
      </c>
      <c r="Q39">
        <v>0.42199999999999999</v>
      </c>
      <c r="R39">
        <v>0.45500000000000002</v>
      </c>
      <c r="S39">
        <v>11</v>
      </c>
    </row>
    <row r="40" spans="2:19" x14ac:dyDescent="0.25">
      <c r="J40">
        <v>1929</v>
      </c>
      <c r="K40" t="str">
        <v>F</v>
      </c>
      <c r="L40">
        <v>0.61499999999999999</v>
      </c>
      <c r="M40">
        <v>0.495</v>
      </c>
      <c r="N40">
        <v>0.16</v>
      </c>
      <c r="O40">
        <v>1.2549999999999999</v>
      </c>
      <c r="P40">
        <v>0.58150000000000002</v>
      </c>
      <c r="Q40">
        <v>0.31950000000000001</v>
      </c>
      <c r="R40">
        <v>0.32250000000000001</v>
      </c>
      <c r="S40">
        <v>12</v>
      </c>
    </row>
    <row r="41" spans="2:19" x14ac:dyDescent="0.25">
      <c r="J41">
        <v>977</v>
      </c>
      <c r="K41" t="str">
        <v>M</v>
      </c>
      <c r="L41">
        <v>0.53</v>
      </c>
      <c r="M41">
        <v>0.40500000000000003</v>
      </c>
      <c r="N41">
        <v>0.125</v>
      </c>
      <c r="O41">
        <v>0.65149999999999997</v>
      </c>
      <c r="P41">
        <v>0.27150000000000002</v>
      </c>
      <c r="Q41">
        <v>0.1605</v>
      </c>
      <c r="R41">
        <v>0.186</v>
      </c>
      <c r="S41">
        <v>7</v>
      </c>
    </row>
    <row r="42" spans="2:19" x14ac:dyDescent="0.25">
      <c r="J42">
        <v>1201</v>
      </c>
      <c r="K42" t="str">
        <v>F</v>
      </c>
      <c r="L42">
        <v>0.72</v>
      </c>
      <c r="M42">
        <v>0.55000000000000004</v>
      </c>
      <c r="N42">
        <v>0.2</v>
      </c>
      <c r="O42">
        <v>1.9964999999999999</v>
      </c>
      <c r="P42">
        <v>0.90349999999999997</v>
      </c>
      <c r="Q42">
        <v>0.46899999999999997</v>
      </c>
      <c r="R42">
        <v>0.52149999999999996</v>
      </c>
      <c r="S42">
        <v>10</v>
      </c>
    </row>
    <row r="43" spans="2:19" x14ac:dyDescent="0.25">
      <c r="J43">
        <v>3982</v>
      </c>
      <c r="K43" t="str">
        <v>M</v>
      </c>
      <c r="L43">
        <v>0.56499999999999995</v>
      </c>
      <c r="M43">
        <v>0.45500000000000002</v>
      </c>
      <c r="N43">
        <v>0.15</v>
      </c>
      <c r="O43">
        <v>0.97950000000000004</v>
      </c>
      <c r="P43">
        <v>0.44400000000000001</v>
      </c>
      <c r="Q43">
        <v>0.20499999999999999</v>
      </c>
      <c r="R43">
        <v>0.27500000000000002</v>
      </c>
      <c r="S43">
        <v>8</v>
      </c>
    </row>
    <row r="44" spans="2:19" x14ac:dyDescent="0.25">
      <c r="J44">
        <v>2227</v>
      </c>
      <c r="K44" t="str">
        <v>I</v>
      </c>
      <c r="L44">
        <v>0.35499999999999998</v>
      </c>
      <c r="M44">
        <v>0.28000000000000003</v>
      </c>
      <c r="N44">
        <v>0.11</v>
      </c>
      <c r="O44">
        <v>0.2235</v>
      </c>
      <c r="P44">
        <v>8.1500000000000003E-2</v>
      </c>
      <c r="Q44">
        <v>5.2499999999999998E-2</v>
      </c>
      <c r="R44">
        <v>0.08</v>
      </c>
      <c r="S44">
        <v>7</v>
      </c>
    </row>
    <row r="45" spans="2:19" x14ac:dyDescent="0.25">
      <c r="J45">
        <v>3385</v>
      </c>
      <c r="K45" t="str">
        <v>F</v>
      </c>
      <c r="L45">
        <v>0.30499999999999999</v>
      </c>
      <c r="M45">
        <v>0.22500000000000001</v>
      </c>
      <c r="N45">
        <v>7.0000000000000007E-2</v>
      </c>
      <c r="O45">
        <v>0.14849999999999999</v>
      </c>
      <c r="P45">
        <v>5.8500000000000003E-2</v>
      </c>
      <c r="Q45">
        <v>3.3500000000000002E-2</v>
      </c>
      <c r="R45">
        <v>4.4999999999999998E-2</v>
      </c>
      <c r="S45">
        <v>7</v>
      </c>
    </row>
    <row r="46" spans="2:19" x14ac:dyDescent="0.25">
      <c r="J46">
        <v>884</v>
      </c>
      <c r="K46" t="str">
        <v>M</v>
      </c>
      <c r="L46">
        <v>0.66</v>
      </c>
      <c r="M46">
        <v>0.53</v>
      </c>
      <c r="N46">
        <v>0.17</v>
      </c>
      <c r="O46">
        <v>1.3905000000000001</v>
      </c>
      <c r="P46">
        <v>0.59050000000000002</v>
      </c>
      <c r="Q46">
        <v>0.21199999999999999</v>
      </c>
      <c r="R46">
        <v>0.45300000000000001</v>
      </c>
      <c r="S46">
        <v>15</v>
      </c>
    </row>
    <row r="47" spans="2:19" x14ac:dyDescent="0.25">
      <c r="J47">
        <v>1085</v>
      </c>
      <c r="K47" t="str">
        <v>I</v>
      </c>
      <c r="L47">
        <v>0.44500000000000001</v>
      </c>
      <c r="M47">
        <v>0.34499999999999997</v>
      </c>
      <c r="N47">
        <v>0.105</v>
      </c>
      <c r="O47">
        <v>0.40899999999999997</v>
      </c>
      <c r="P47">
        <v>0.16750000000000001</v>
      </c>
      <c r="Q47">
        <v>0.10150000000000001</v>
      </c>
      <c r="R47">
        <v>0.11700000000000001</v>
      </c>
      <c r="S47">
        <v>7</v>
      </c>
    </row>
    <row r="48" spans="2:19" x14ac:dyDescent="0.25">
      <c r="J48">
        <v>3386</v>
      </c>
      <c r="K48" t="str">
        <v>F</v>
      </c>
      <c r="L48">
        <v>0.47499999999999998</v>
      </c>
      <c r="M48">
        <v>0.35</v>
      </c>
      <c r="N48">
        <v>0.115</v>
      </c>
      <c r="O48">
        <v>0.48699999999999999</v>
      </c>
      <c r="P48">
        <v>0.19400000000000001</v>
      </c>
      <c r="Q48">
        <v>0.14549999999999999</v>
      </c>
      <c r="R48">
        <v>0.125</v>
      </c>
      <c r="S48">
        <v>13</v>
      </c>
    </row>
    <row r="49" spans="10:19" x14ac:dyDescent="0.25">
      <c r="J49">
        <v>3995</v>
      </c>
      <c r="K49" t="str">
        <v>I</v>
      </c>
      <c r="L49">
        <v>0.185</v>
      </c>
      <c r="M49">
        <v>0.13500000000000001</v>
      </c>
      <c r="N49">
        <v>4.4999999999999998E-2</v>
      </c>
      <c r="O49">
        <v>3.2000000000000001E-2</v>
      </c>
      <c r="P49">
        <v>1.0999999999999999E-2</v>
      </c>
      <c r="Q49">
        <v>6.4999999999999997E-3</v>
      </c>
      <c r="R49">
        <v>0.01</v>
      </c>
      <c r="S49">
        <v>4</v>
      </c>
    </row>
    <row r="50" spans="10:19" x14ac:dyDescent="0.25">
      <c r="J50">
        <v>1947</v>
      </c>
      <c r="K50" t="str">
        <v>M</v>
      </c>
      <c r="L50">
        <v>0.63500000000000001</v>
      </c>
      <c r="M50">
        <v>0.52500000000000002</v>
      </c>
      <c r="N50">
        <v>0.16</v>
      </c>
      <c r="O50">
        <v>1.1950000000000001</v>
      </c>
      <c r="P50">
        <v>0.54349999999999998</v>
      </c>
      <c r="Q50">
        <v>0.246</v>
      </c>
      <c r="R50">
        <v>0.33500000000000002</v>
      </c>
      <c r="S50">
        <v>12</v>
      </c>
    </row>
    <row r="51" spans="10:19" x14ac:dyDescent="0.25">
      <c r="J51">
        <v>542</v>
      </c>
      <c r="K51" t="str">
        <v>F</v>
      </c>
      <c r="L51">
        <v>0.44</v>
      </c>
      <c r="M51">
        <v>0.35499999999999998</v>
      </c>
      <c r="N51">
        <v>0.115</v>
      </c>
      <c r="O51">
        <v>0.41499999999999998</v>
      </c>
      <c r="P51">
        <v>0.1585</v>
      </c>
      <c r="Q51">
        <v>9.2499999999999999E-2</v>
      </c>
      <c r="R51">
        <v>0.13100000000000001</v>
      </c>
      <c r="S51">
        <v>11</v>
      </c>
    </row>
    <row r="52" spans="10:19" x14ac:dyDescent="0.25">
      <c r="J52">
        <v>2242</v>
      </c>
      <c r="K52" t="str">
        <v>F</v>
      </c>
      <c r="L52">
        <v>0.435</v>
      </c>
      <c r="M52">
        <v>0.32</v>
      </c>
      <c r="N52">
        <v>0.12</v>
      </c>
      <c r="O52">
        <v>0.3785</v>
      </c>
      <c r="P52">
        <v>0.152</v>
      </c>
      <c r="Q52">
        <v>9.1499999999999998E-2</v>
      </c>
      <c r="R52">
        <v>0.125</v>
      </c>
      <c r="S52">
        <v>11</v>
      </c>
    </row>
    <row r="53" spans="10:19" x14ac:dyDescent="0.25">
      <c r="J53">
        <v>1893</v>
      </c>
      <c r="K53" t="str">
        <v>M</v>
      </c>
      <c r="L53">
        <v>0.56499999999999995</v>
      </c>
      <c r="M53">
        <v>0.45</v>
      </c>
      <c r="N53">
        <v>0.16</v>
      </c>
      <c r="O53">
        <v>0.89500000000000002</v>
      </c>
      <c r="P53">
        <v>0.41499999999999998</v>
      </c>
      <c r="Q53">
        <v>0.19500000000000001</v>
      </c>
      <c r="R53">
        <v>0.246</v>
      </c>
      <c r="S53">
        <v>9</v>
      </c>
    </row>
    <row r="54" spans="10:19" x14ac:dyDescent="0.25">
      <c r="J54">
        <v>1016</v>
      </c>
      <c r="K54" t="str">
        <v>F</v>
      </c>
      <c r="L54">
        <v>0.625</v>
      </c>
      <c r="M54">
        <v>0.48499999999999999</v>
      </c>
      <c r="N54">
        <v>0.2</v>
      </c>
      <c r="O54">
        <v>1.38</v>
      </c>
      <c r="P54">
        <v>0.58450000000000002</v>
      </c>
      <c r="Q54">
        <v>0.30199999999999999</v>
      </c>
      <c r="R54">
        <v>0.40100000000000002</v>
      </c>
      <c r="S54">
        <v>9</v>
      </c>
    </row>
    <row r="55" spans="10:19" x14ac:dyDescent="0.25">
      <c r="J55">
        <v>820</v>
      </c>
      <c r="K55" t="str">
        <v>I</v>
      </c>
      <c r="L55">
        <v>0.36</v>
      </c>
      <c r="M55">
        <v>0.3</v>
      </c>
      <c r="N55">
        <v>8.5000000000000006E-2</v>
      </c>
      <c r="O55">
        <v>0.27</v>
      </c>
      <c r="P55">
        <v>0.11849999999999999</v>
      </c>
      <c r="Q55">
        <v>6.4000000000000001E-2</v>
      </c>
      <c r="R55">
        <v>7.4499999999999997E-2</v>
      </c>
      <c r="S55">
        <v>7</v>
      </c>
    </row>
    <row r="56" spans="10:19" x14ac:dyDescent="0.25">
      <c r="J56">
        <v>2735</v>
      </c>
      <c r="K56" t="str">
        <v>I</v>
      </c>
      <c r="L56">
        <v>0.42</v>
      </c>
      <c r="M56">
        <v>0.32500000000000001</v>
      </c>
      <c r="N56">
        <v>0.115</v>
      </c>
      <c r="O56">
        <v>0.314</v>
      </c>
      <c r="P56">
        <v>0.1295</v>
      </c>
      <c r="Q56">
        <v>6.3500000000000001E-2</v>
      </c>
      <c r="R56">
        <v>0.1</v>
      </c>
      <c r="S56">
        <v>8</v>
      </c>
    </row>
    <row r="57" spans="10:19" x14ac:dyDescent="0.25">
      <c r="J57">
        <v>3462</v>
      </c>
      <c r="K57" t="str">
        <v>F</v>
      </c>
      <c r="L57">
        <v>0.625</v>
      </c>
      <c r="M57">
        <v>0.495</v>
      </c>
      <c r="N57">
        <v>0.16</v>
      </c>
      <c r="O57">
        <v>1.1114999999999999</v>
      </c>
      <c r="P57">
        <v>0.44950000000000001</v>
      </c>
      <c r="Q57">
        <v>0.28249999999999997</v>
      </c>
      <c r="R57">
        <v>0.34499999999999997</v>
      </c>
      <c r="S57">
        <v>11</v>
      </c>
    </row>
    <row r="58" spans="10:19" x14ac:dyDescent="0.25">
      <c r="J58">
        <v>2670</v>
      </c>
      <c r="K58" t="str">
        <v>M</v>
      </c>
      <c r="L58">
        <v>0.59</v>
      </c>
      <c r="M58">
        <v>0.47</v>
      </c>
      <c r="N58">
        <v>0.15</v>
      </c>
      <c r="O58">
        <v>0.86099999999999999</v>
      </c>
      <c r="P58">
        <v>0.41299999999999998</v>
      </c>
      <c r="Q58">
        <v>0.16400000000000001</v>
      </c>
      <c r="R58">
        <v>0.249</v>
      </c>
      <c r="S58">
        <v>8</v>
      </c>
    </row>
    <row r="59" spans="10:19" x14ac:dyDescent="0.25">
      <c r="J59">
        <v>264</v>
      </c>
      <c r="K59" t="str">
        <v>I</v>
      </c>
      <c r="L59">
        <v>0.245</v>
      </c>
      <c r="M59">
        <v>0.19500000000000001</v>
      </c>
      <c r="N59">
        <v>0.06</v>
      </c>
      <c r="O59">
        <v>9.5000000000000001E-2</v>
      </c>
      <c r="P59">
        <v>4.4499999999999998E-2</v>
      </c>
      <c r="Q59">
        <v>2.4500000000000001E-2</v>
      </c>
      <c r="R59">
        <v>2.5999999999999999E-2</v>
      </c>
      <c r="S59">
        <v>4</v>
      </c>
    </row>
    <row r="60" spans="10:19" x14ac:dyDescent="0.25">
      <c r="J60">
        <v>3488</v>
      </c>
      <c r="K60" t="str">
        <v>I</v>
      </c>
      <c r="L60">
        <v>0.51</v>
      </c>
      <c r="M60">
        <v>0.40500000000000003</v>
      </c>
      <c r="N60">
        <v>0.13</v>
      </c>
      <c r="O60">
        <v>0.59899999999999998</v>
      </c>
      <c r="P60">
        <v>0.30649999999999999</v>
      </c>
      <c r="Q60">
        <v>0.11550000000000001</v>
      </c>
      <c r="R60">
        <v>0.14849999999999999</v>
      </c>
      <c r="S60">
        <v>8</v>
      </c>
    </row>
    <row r="61" spans="10:19" x14ac:dyDescent="0.25">
      <c r="J61">
        <v>398</v>
      </c>
      <c r="K61" t="str">
        <v>M</v>
      </c>
      <c r="L61">
        <v>0.47</v>
      </c>
      <c r="M61">
        <v>0.38</v>
      </c>
      <c r="N61">
        <v>0.14499999999999999</v>
      </c>
      <c r="O61">
        <v>0.58650000000000002</v>
      </c>
      <c r="P61">
        <v>0.23849999999999999</v>
      </c>
      <c r="Q61">
        <v>0.14399999999999999</v>
      </c>
      <c r="R61">
        <v>0.185</v>
      </c>
      <c r="S61">
        <v>8</v>
      </c>
    </row>
    <row r="62" spans="10:19" x14ac:dyDescent="0.25">
      <c r="J62">
        <v>2776</v>
      </c>
      <c r="K62" t="str">
        <v>I</v>
      </c>
      <c r="L62">
        <v>0.58499999999999996</v>
      </c>
      <c r="M62">
        <v>0.46</v>
      </c>
      <c r="N62">
        <v>0.14499999999999999</v>
      </c>
      <c r="O62">
        <v>0.84650000000000003</v>
      </c>
      <c r="P62">
        <v>0.33900000000000002</v>
      </c>
      <c r="Q62">
        <v>0.16700000000000001</v>
      </c>
      <c r="R62">
        <v>0.29499999999999998</v>
      </c>
      <c r="S62">
        <v>10</v>
      </c>
    </row>
    <row r="63" spans="10:19" x14ac:dyDescent="0.25">
      <c r="J63">
        <v>4129</v>
      </c>
      <c r="K63" t="str">
        <v>M</v>
      </c>
      <c r="L63">
        <v>0.55500000000000005</v>
      </c>
      <c r="M63">
        <v>0.435</v>
      </c>
      <c r="N63">
        <v>0.14499999999999999</v>
      </c>
      <c r="O63">
        <v>0.92049999999999998</v>
      </c>
      <c r="P63">
        <v>0.40400000000000003</v>
      </c>
      <c r="Q63">
        <v>0.22750000000000001</v>
      </c>
      <c r="R63">
        <v>0.255</v>
      </c>
      <c r="S63">
        <v>8</v>
      </c>
    </row>
    <row r="64" spans="10:19" x14ac:dyDescent="0.25">
      <c r="J64">
        <v>3347</v>
      </c>
      <c r="K64" t="str">
        <v>I</v>
      </c>
      <c r="L64">
        <v>0.47</v>
      </c>
      <c r="M64">
        <v>0.4</v>
      </c>
      <c r="N64">
        <v>0.16</v>
      </c>
      <c r="O64">
        <v>0.51</v>
      </c>
      <c r="P64">
        <v>0.1615</v>
      </c>
      <c r="Q64">
        <v>7.2999999999999995E-2</v>
      </c>
      <c r="R64">
        <v>0.19800000000000001</v>
      </c>
      <c r="S64">
        <v>14</v>
      </c>
    </row>
  </sheetData>
  <mergeCells count="25">
    <mergeCell ref="G16:H16"/>
    <mergeCell ref="E13:F13"/>
    <mergeCell ref="E12:F12"/>
    <mergeCell ref="E11:F11"/>
    <mergeCell ref="G11:H11"/>
    <mergeCell ref="G12:H12"/>
    <mergeCell ref="G13:H13"/>
    <mergeCell ref="E4:H4"/>
    <mergeCell ref="G14:H14"/>
    <mergeCell ref="B4:C4"/>
    <mergeCell ref="J4:K4"/>
    <mergeCell ref="B26:E26"/>
    <mergeCell ref="E14:F14"/>
    <mergeCell ref="E5:H5"/>
    <mergeCell ref="E16:F16"/>
    <mergeCell ref="G6:H6"/>
    <mergeCell ref="G7:H7"/>
    <mergeCell ref="G8:H8"/>
    <mergeCell ref="G9:H9"/>
    <mergeCell ref="G10:H10"/>
    <mergeCell ref="E9:F9"/>
    <mergeCell ref="E8:F8"/>
    <mergeCell ref="E7:F7"/>
    <mergeCell ref="E6:F6"/>
    <mergeCell ref="E10:F10"/>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6D2FD-A320-4B83-B475-B2C8AD52018A}">
  <dimension ref="B1:R19"/>
  <sheetViews>
    <sheetView workbookViewId="0">
      <selection activeCell="H41" sqref="H41"/>
    </sheetView>
  </sheetViews>
  <sheetFormatPr defaultRowHeight="15" x14ac:dyDescent="0.25"/>
  <cols>
    <col min="2" max="2" width="15.7109375" bestFit="1" customWidth="1"/>
    <col min="3" max="3" width="20" bestFit="1" customWidth="1"/>
    <col min="4" max="4" width="16.7109375" bestFit="1" customWidth="1"/>
    <col min="5" max="5" width="9.85546875" bestFit="1" customWidth="1"/>
    <col min="6" max="6" width="15.85546875" bestFit="1" customWidth="1"/>
    <col min="7" max="7" width="9.85546875" bestFit="1" customWidth="1"/>
    <col min="8" max="8" width="14" bestFit="1" customWidth="1"/>
    <col min="9" max="9" width="11.140625" bestFit="1" customWidth="1"/>
    <col min="10" max="10" width="10.85546875" bestFit="1" customWidth="1"/>
    <col min="11" max="11" width="12.28515625" bestFit="1" customWidth="1"/>
    <col min="12" max="12" width="6.7109375" bestFit="1" customWidth="1"/>
    <col min="17" max="17" width="18" customWidth="1"/>
    <col min="18" max="18" width="30.5703125" bestFit="1" customWidth="1"/>
  </cols>
  <sheetData>
    <row r="1" spans="2:18" ht="23.25" x14ac:dyDescent="0.35">
      <c r="B1" s="44" t="s">
        <v>115</v>
      </c>
      <c r="C1" s="44"/>
      <c r="D1" s="44"/>
      <c r="E1" s="44"/>
      <c r="F1" s="44"/>
      <c r="G1" s="44"/>
      <c r="H1" s="44"/>
      <c r="I1" s="44"/>
      <c r="J1" s="44"/>
      <c r="K1" s="44"/>
      <c r="L1" s="44"/>
    </row>
    <row r="2" spans="2:18" ht="23.25" x14ac:dyDescent="0.25">
      <c r="B2" s="25"/>
      <c r="C2" s="25" t="s">
        <v>21</v>
      </c>
      <c r="D2" s="25" t="s">
        <v>70</v>
      </c>
      <c r="E2" s="25" t="s">
        <v>39</v>
      </c>
      <c r="F2" s="25" t="s">
        <v>59</v>
      </c>
      <c r="G2" s="25" t="s">
        <v>34</v>
      </c>
      <c r="H2" s="25" t="s">
        <v>79</v>
      </c>
      <c r="I2" s="25" t="s">
        <v>26</v>
      </c>
      <c r="J2" s="25" t="s">
        <v>30</v>
      </c>
      <c r="K2" s="25" t="s">
        <v>58</v>
      </c>
      <c r="L2" s="25" t="s">
        <v>35</v>
      </c>
      <c r="M2" s="22"/>
      <c r="N2" s="22"/>
      <c r="Q2" s="27" t="s">
        <v>116</v>
      </c>
      <c r="R2" s="27" t="s">
        <v>117</v>
      </c>
    </row>
    <row r="3" spans="2:18" x14ac:dyDescent="0.25">
      <c r="B3" s="25" t="s">
        <v>104</v>
      </c>
      <c r="C3" s="23">
        <v>7</v>
      </c>
      <c r="D3" s="23">
        <v>4</v>
      </c>
      <c r="E3" s="23">
        <v>4</v>
      </c>
      <c r="F3" s="23">
        <v>7</v>
      </c>
      <c r="G3" s="23">
        <v>8</v>
      </c>
      <c r="H3" s="23">
        <v>3</v>
      </c>
      <c r="I3" s="23">
        <v>9</v>
      </c>
      <c r="J3" s="23">
        <v>6</v>
      </c>
      <c r="K3" s="23">
        <v>8</v>
      </c>
      <c r="L3" s="23">
        <v>4</v>
      </c>
      <c r="M3" s="22"/>
      <c r="N3" s="22"/>
      <c r="Q3" s="25" t="s">
        <v>104</v>
      </c>
      <c r="R3" s="23" t="s">
        <v>118</v>
      </c>
    </row>
    <row r="4" spans="2:18" x14ac:dyDescent="0.25">
      <c r="B4" s="25" t="s">
        <v>105</v>
      </c>
      <c r="C4" s="23">
        <v>7</v>
      </c>
      <c r="D4" s="23">
        <v>3</v>
      </c>
      <c r="E4" s="23">
        <v>6</v>
      </c>
      <c r="F4" s="23">
        <v>4</v>
      </c>
      <c r="G4" s="23">
        <v>5</v>
      </c>
      <c r="H4" s="23">
        <v>7</v>
      </c>
      <c r="I4" s="23">
        <v>4</v>
      </c>
      <c r="J4" s="23">
        <v>3</v>
      </c>
      <c r="K4" s="23">
        <v>3</v>
      </c>
      <c r="L4" s="23">
        <v>7</v>
      </c>
      <c r="M4" s="22"/>
      <c r="N4" s="22"/>
      <c r="Q4" s="25" t="s">
        <v>105</v>
      </c>
      <c r="R4" s="23" t="s">
        <v>119</v>
      </c>
    </row>
    <row r="5" spans="2:18" x14ac:dyDescent="0.25">
      <c r="B5" s="25" t="s">
        <v>106</v>
      </c>
      <c r="C5" s="23">
        <v>4</v>
      </c>
      <c r="D5" s="23">
        <v>2</v>
      </c>
      <c r="E5" s="23">
        <v>10</v>
      </c>
      <c r="F5" s="23">
        <v>7</v>
      </c>
      <c r="G5" s="23">
        <v>3</v>
      </c>
      <c r="H5" s="23">
        <v>2</v>
      </c>
      <c r="I5" s="23">
        <v>9</v>
      </c>
      <c r="J5" s="23">
        <v>2</v>
      </c>
      <c r="K5" s="23">
        <v>2</v>
      </c>
      <c r="L5" s="23">
        <v>5</v>
      </c>
      <c r="M5" s="22"/>
      <c r="N5" s="22"/>
      <c r="Q5" s="25" t="s">
        <v>106</v>
      </c>
      <c r="R5" s="23" t="s">
        <v>120</v>
      </c>
    </row>
    <row r="6" spans="2:18" x14ac:dyDescent="0.25">
      <c r="B6" s="25" t="s">
        <v>107</v>
      </c>
      <c r="C6" s="23">
        <v>4</v>
      </c>
      <c r="D6" s="23">
        <v>8</v>
      </c>
      <c r="E6" s="23">
        <v>5</v>
      </c>
      <c r="F6" s="23">
        <v>6</v>
      </c>
      <c r="G6" s="23">
        <v>9</v>
      </c>
      <c r="H6" s="23">
        <v>4</v>
      </c>
      <c r="I6" s="23">
        <v>3</v>
      </c>
      <c r="J6" s="23">
        <v>2</v>
      </c>
      <c r="K6" s="23">
        <v>3</v>
      </c>
      <c r="L6" s="23">
        <v>7</v>
      </c>
      <c r="M6" s="22"/>
      <c r="N6" s="22"/>
      <c r="Q6" s="25" t="s">
        <v>107</v>
      </c>
      <c r="R6" s="23" t="s">
        <v>121</v>
      </c>
    </row>
    <row r="7" spans="2:18" x14ac:dyDescent="0.25">
      <c r="B7" s="25" t="s">
        <v>108</v>
      </c>
      <c r="C7" s="23">
        <v>8</v>
      </c>
      <c r="D7" s="23">
        <v>10</v>
      </c>
      <c r="E7" s="23">
        <v>4</v>
      </c>
      <c r="F7" s="23">
        <v>8</v>
      </c>
      <c r="G7" s="23">
        <v>8</v>
      </c>
      <c r="H7" s="23">
        <v>6</v>
      </c>
      <c r="I7" s="23">
        <v>4</v>
      </c>
      <c r="J7" s="23">
        <v>5</v>
      </c>
      <c r="K7" s="23">
        <v>9</v>
      </c>
      <c r="L7" s="23">
        <v>10</v>
      </c>
      <c r="M7" s="22"/>
      <c r="N7" s="22"/>
      <c r="Q7" s="25" t="s">
        <v>108</v>
      </c>
      <c r="R7" s="23" t="s">
        <v>122</v>
      </c>
    </row>
    <row r="9" spans="2:18" ht="23.25" x14ac:dyDescent="0.25">
      <c r="B9" s="45" t="s">
        <v>109</v>
      </c>
      <c r="C9" s="45"/>
      <c r="D9" s="45"/>
      <c r="E9" s="45"/>
      <c r="F9" s="45"/>
      <c r="G9" s="45"/>
      <c r="H9" s="45"/>
      <c r="I9" s="45"/>
      <c r="J9" s="45"/>
      <c r="K9" s="45"/>
      <c r="L9" s="45"/>
      <c r="M9" s="45"/>
      <c r="N9" s="45"/>
    </row>
    <row r="10" spans="2:18" x14ac:dyDescent="0.25">
      <c r="B10" s="25"/>
      <c r="C10" s="25" t="s">
        <v>21</v>
      </c>
      <c r="D10" s="25" t="s">
        <v>70</v>
      </c>
      <c r="E10" s="25" t="s">
        <v>39</v>
      </c>
      <c r="F10" s="25" t="s">
        <v>59</v>
      </c>
      <c r="G10" s="25" t="s">
        <v>34</v>
      </c>
      <c r="H10" s="25" t="s">
        <v>79</v>
      </c>
      <c r="I10" s="25" t="s">
        <v>26</v>
      </c>
      <c r="J10" s="25" t="s">
        <v>30</v>
      </c>
      <c r="K10" s="25" t="s">
        <v>58</v>
      </c>
      <c r="L10" s="25" t="s">
        <v>35</v>
      </c>
      <c r="M10" s="25" t="s">
        <v>111</v>
      </c>
      <c r="N10" s="25" t="s">
        <v>112</v>
      </c>
    </row>
    <row r="11" spans="2:18" x14ac:dyDescent="0.25">
      <c r="B11" s="25" t="s">
        <v>104</v>
      </c>
      <c r="C11" s="23">
        <v>0</v>
      </c>
      <c r="D11" s="23">
        <v>0</v>
      </c>
      <c r="E11" s="26">
        <v>1</v>
      </c>
      <c r="F11" s="23">
        <v>0</v>
      </c>
      <c r="G11" s="23">
        <v>0</v>
      </c>
      <c r="H11" s="23">
        <v>0</v>
      </c>
      <c r="I11" s="23">
        <v>0</v>
      </c>
      <c r="J11" s="23">
        <v>0</v>
      </c>
      <c r="K11" s="23">
        <v>0</v>
      </c>
      <c r="L11" s="26">
        <v>1</v>
      </c>
      <c r="M11" s="23">
        <f>SUM(C11:L11)</f>
        <v>2</v>
      </c>
      <c r="N11" s="23">
        <v>2</v>
      </c>
    </row>
    <row r="12" spans="2:18" x14ac:dyDescent="0.25">
      <c r="B12" s="25" t="s">
        <v>105</v>
      </c>
      <c r="C12" s="23">
        <v>0</v>
      </c>
      <c r="D12" s="23">
        <v>0</v>
      </c>
      <c r="E12" s="23">
        <v>0</v>
      </c>
      <c r="F12" s="26">
        <v>1</v>
      </c>
      <c r="G12" s="23">
        <v>0</v>
      </c>
      <c r="H12" s="23">
        <v>0</v>
      </c>
      <c r="I12" s="23">
        <v>0</v>
      </c>
      <c r="J12" s="23">
        <v>0</v>
      </c>
      <c r="K12" s="26">
        <v>1</v>
      </c>
      <c r="L12" s="23">
        <v>0</v>
      </c>
      <c r="M12" s="23">
        <f t="shared" ref="M12:M15" si="0">SUM(C12:L12)</f>
        <v>2</v>
      </c>
      <c r="N12" s="23">
        <v>2</v>
      </c>
    </row>
    <row r="13" spans="2:18" x14ac:dyDescent="0.25">
      <c r="B13" s="25" t="s">
        <v>106</v>
      </c>
      <c r="C13" s="23">
        <v>0</v>
      </c>
      <c r="D13" s="26">
        <v>1</v>
      </c>
      <c r="E13" s="23">
        <v>0</v>
      </c>
      <c r="F13" s="23">
        <v>0</v>
      </c>
      <c r="G13" s="26">
        <v>1</v>
      </c>
      <c r="H13" s="23">
        <v>0</v>
      </c>
      <c r="I13" s="23">
        <v>0</v>
      </c>
      <c r="J13" s="23">
        <v>0</v>
      </c>
      <c r="K13" s="23">
        <v>0</v>
      </c>
      <c r="L13" s="23">
        <v>0</v>
      </c>
      <c r="M13" s="23">
        <f t="shared" si="0"/>
        <v>2</v>
      </c>
      <c r="N13" s="23">
        <v>2</v>
      </c>
    </row>
    <row r="14" spans="2:18" x14ac:dyDescent="0.25">
      <c r="B14" s="25" t="s">
        <v>107</v>
      </c>
      <c r="C14" s="26">
        <v>1</v>
      </c>
      <c r="D14" s="23">
        <v>0</v>
      </c>
      <c r="E14" s="23">
        <v>0</v>
      </c>
      <c r="F14" s="23">
        <v>0</v>
      </c>
      <c r="G14" s="23">
        <v>0</v>
      </c>
      <c r="H14" s="23">
        <v>0</v>
      </c>
      <c r="I14" s="23">
        <v>0</v>
      </c>
      <c r="J14" s="26">
        <v>1</v>
      </c>
      <c r="K14" s="23">
        <v>0</v>
      </c>
      <c r="L14" s="23">
        <v>0</v>
      </c>
      <c r="M14" s="23">
        <f t="shared" si="0"/>
        <v>2</v>
      </c>
      <c r="N14" s="23">
        <v>2</v>
      </c>
    </row>
    <row r="15" spans="2:18" x14ac:dyDescent="0.25">
      <c r="B15" s="25" t="s">
        <v>108</v>
      </c>
      <c r="C15" s="23">
        <v>0</v>
      </c>
      <c r="D15" s="23">
        <v>0</v>
      </c>
      <c r="E15" s="23">
        <v>0</v>
      </c>
      <c r="F15" s="23">
        <v>0</v>
      </c>
      <c r="G15" s="23">
        <v>0</v>
      </c>
      <c r="H15" s="26">
        <v>1</v>
      </c>
      <c r="I15" s="26">
        <v>1</v>
      </c>
      <c r="J15" s="23">
        <v>0</v>
      </c>
      <c r="K15" s="23">
        <v>0</v>
      </c>
      <c r="L15" s="23">
        <v>0</v>
      </c>
      <c r="M15" s="23">
        <f t="shared" si="0"/>
        <v>2</v>
      </c>
      <c r="N15" s="23">
        <v>2</v>
      </c>
    </row>
    <row r="16" spans="2:18" x14ac:dyDescent="0.25">
      <c r="B16" s="25" t="s">
        <v>114</v>
      </c>
      <c r="C16" s="23">
        <f>SUM(C11:C15)</f>
        <v>1</v>
      </c>
      <c r="D16" s="23">
        <f t="shared" ref="D16:L16" si="1">SUM(D11:D15)</f>
        <v>1</v>
      </c>
      <c r="E16" s="23">
        <f t="shared" si="1"/>
        <v>1</v>
      </c>
      <c r="F16" s="23">
        <f t="shared" si="1"/>
        <v>1</v>
      </c>
      <c r="G16" s="23">
        <f t="shared" si="1"/>
        <v>1</v>
      </c>
      <c r="H16" s="23">
        <f t="shared" si="1"/>
        <v>1</v>
      </c>
      <c r="I16" s="23">
        <f t="shared" si="1"/>
        <v>1</v>
      </c>
      <c r="J16" s="23">
        <f t="shared" si="1"/>
        <v>1</v>
      </c>
      <c r="K16" s="23">
        <f t="shared" si="1"/>
        <v>1</v>
      </c>
      <c r="L16" s="23">
        <f t="shared" si="1"/>
        <v>1</v>
      </c>
      <c r="M16" s="23"/>
      <c r="N16" s="23"/>
    </row>
    <row r="17" spans="2:14" x14ac:dyDescent="0.25">
      <c r="B17" s="25" t="s">
        <v>113</v>
      </c>
      <c r="C17" s="23">
        <v>1</v>
      </c>
      <c r="D17" s="23">
        <v>1</v>
      </c>
      <c r="E17" s="23">
        <v>1</v>
      </c>
      <c r="F17" s="23">
        <v>1</v>
      </c>
      <c r="G17" s="23">
        <v>1</v>
      </c>
      <c r="H17" s="23">
        <v>1</v>
      </c>
      <c r="I17" s="23">
        <v>1</v>
      </c>
      <c r="J17" s="23">
        <v>1</v>
      </c>
      <c r="K17" s="23">
        <v>1</v>
      </c>
      <c r="L17" s="23">
        <v>1</v>
      </c>
      <c r="M17" s="23"/>
      <c r="N17" s="23"/>
    </row>
    <row r="18" spans="2:14" x14ac:dyDescent="0.25">
      <c r="B18" s="25"/>
      <c r="C18" s="23"/>
      <c r="D18" s="23"/>
      <c r="E18" s="23"/>
      <c r="F18" s="23"/>
      <c r="G18" s="23"/>
      <c r="H18" s="23"/>
      <c r="I18" s="23"/>
      <c r="J18" s="23"/>
      <c r="K18" s="23"/>
      <c r="L18" s="23"/>
      <c r="M18" s="23"/>
      <c r="N18" s="23"/>
    </row>
    <row r="19" spans="2:14" x14ac:dyDescent="0.25">
      <c r="B19" s="25" t="s">
        <v>110</v>
      </c>
      <c r="C19" s="24">
        <f>SUMPRODUCT(C3:L7,C11:L15)</f>
        <v>36</v>
      </c>
      <c r="D19" s="23"/>
      <c r="E19" s="23"/>
      <c r="F19" s="23"/>
      <c r="G19" s="23"/>
      <c r="H19" s="23"/>
      <c r="I19" s="23"/>
      <c r="J19" s="23"/>
      <c r="K19" s="23"/>
      <c r="L19" s="23"/>
      <c r="M19" s="23"/>
      <c r="N19" s="23"/>
    </row>
  </sheetData>
  <mergeCells count="2">
    <mergeCell ref="B1:L1"/>
    <mergeCell ref="B9:N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Kimberly_Dieu_Personal_Data</vt:lpstr>
      <vt:lpstr>Categorization</vt:lpstr>
      <vt:lpstr>Economic Values</vt:lpstr>
      <vt:lpstr>Statistics</vt:lpstr>
      <vt:lpstr>Search Functions</vt:lpstr>
      <vt:lpstr>Optimal Allocation</vt:lpstr>
      <vt:lpstr>Gulf_of_Mexico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Dieu</dc:creator>
  <cp:lastModifiedBy>Kimberly Dieu</cp:lastModifiedBy>
  <dcterms:created xsi:type="dcterms:W3CDTF">2022-07-14T04:18:51Z</dcterms:created>
  <dcterms:modified xsi:type="dcterms:W3CDTF">2022-07-18T04:14:17Z</dcterms:modified>
</cp:coreProperties>
</file>